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'1кв'!$A$1:$E$53</definedName>
    <definedName name="_xlnm.Print_Area" localSheetId="1">'2кв'!$A$1:$E$64</definedName>
    <definedName name="_xlnm.Print_Area" localSheetId="2">'3кв'!$A$1:$E$60</definedName>
    <definedName name="_xlnm.Print_Area" localSheetId="3">'4кв'!$A$1:$E$56</definedName>
    <definedName name="_xlnm.Print_Area" localSheetId="4">отчет!$A$1:$C$50</definedName>
  </definedNames>
  <calcPr calcId="152511"/>
</workbook>
</file>

<file path=xl/calcChain.xml><?xml version="1.0" encoding="utf-8"?>
<calcChain xmlns="http://schemas.openxmlformats.org/spreadsheetml/2006/main">
  <c r="C36" i="30" l="1"/>
  <c r="C35" i="30"/>
  <c r="C34" i="30"/>
  <c r="C31" i="30"/>
  <c r="C32" i="30"/>
  <c r="C33" i="30"/>
  <c r="C30" i="30"/>
  <c r="C29" i="30"/>
  <c r="C28" i="30"/>
  <c r="C27" i="30"/>
  <c r="C24" i="30"/>
  <c r="D36" i="29"/>
  <c r="D40" i="28"/>
  <c r="D43" i="27"/>
  <c r="D33" i="26"/>
  <c r="C18" i="30"/>
  <c r="C19" i="30"/>
  <c r="C20" i="30"/>
  <c r="C21" i="30"/>
  <c r="C22" i="30"/>
  <c r="C23" i="30"/>
  <c r="C17" i="30"/>
  <c r="C13" i="30"/>
  <c r="C14" i="30"/>
  <c r="C12" i="30"/>
  <c r="C6" i="30"/>
  <c r="B51" i="29"/>
  <c r="E36" i="29"/>
  <c r="E27" i="29"/>
  <c r="C15" i="30" l="1"/>
  <c r="E29" i="29"/>
  <c r="E30" i="29"/>
  <c r="E31" i="29"/>
  <c r="E32" i="29"/>
  <c r="E33" i="29"/>
  <c r="E28" i="29"/>
  <c r="C44" i="30"/>
  <c r="C25" i="30"/>
  <c r="C38" i="30" s="1"/>
  <c r="C39" i="30" l="1"/>
  <c r="E22" i="29"/>
  <c r="E21" i="29"/>
  <c r="B55" i="29" l="1"/>
  <c r="B56" i="29" s="1"/>
  <c r="B55" i="28"/>
  <c r="E33" i="26"/>
  <c r="E43" i="27"/>
  <c r="E40" i="28"/>
  <c r="E21" i="28" l="1"/>
  <c r="E27" i="28" l="1"/>
  <c r="E37" i="28" l="1"/>
  <c r="E30" i="28"/>
  <c r="E31" i="28"/>
  <c r="E32" i="28"/>
  <c r="E33" i="28"/>
  <c r="E34" i="28"/>
  <c r="E35" i="28"/>
  <c r="E36" i="28"/>
  <c r="E29" i="28"/>
  <c r="E22" i="28" l="1"/>
  <c r="B59" i="28" l="1"/>
  <c r="E27" i="27" l="1"/>
  <c r="E33" i="27" l="1"/>
  <c r="E34" i="27"/>
  <c r="E35" i="27"/>
  <c r="E36" i="27"/>
  <c r="E37" i="27"/>
  <c r="E38" i="27"/>
  <c r="E39" i="27"/>
  <c r="E40" i="27"/>
  <c r="E41" i="27"/>
  <c r="E32" i="27" l="1"/>
  <c r="E22" i="27" l="1"/>
  <c r="E21" i="27"/>
  <c r="B63" i="27" l="1"/>
  <c r="E27" i="26" l="1"/>
  <c r="E29" i="26"/>
  <c r="E22" i="26" l="1"/>
  <c r="E21" i="26"/>
  <c r="B52" i="26" l="1"/>
  <c r="B53" i="26" s="1"/>
  <c r="B58" i="27" s="1"/>
  <c r="B64" i="27" s="1"/>
  <c r="B60" i="28" s="1"/>
</calcChain>
</file>

<file path=xl/sharedStrings.xml><?xml version="1.0" encoding="utf-8"?>
<sst xmlns="http://schemas.openxmlformats.org/spreadsheetml/2006/main" count="424" uniqueCount="163">
  <si>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</si>
  <si>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</si>
  <si>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</si>
  <si>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</si>
  <si>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</si>
  <si>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</si>
  <si>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</si>
  <si>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</si>
  <si>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</si>
  <si>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</si>
  <si>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</si>
  <si>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</si>
  <si>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</si>
  <si>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</si>
  <si>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</si>
  <si>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</si>
  <si>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</si>
  <si>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</si>
  <si>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</si>
  <si>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</si>
  <si>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</si>
  <si>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</si>
  <si>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</si>
  <si>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</si>
  <si>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</si>
  <si>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</si>
  <si>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</si>
  <si>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</si>
  <si>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</si>
  <si>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</si>
  <si>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</si>
  <si>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Работы по содержанию и тек. ремонту</t>
  </si>
  <si>
    <t>Остаток на начало  квартала</t>
  </si>
  <si>
    <t>определена приложением № 9 к договору</t>
  </si>
  <si>
    <t xml:space="preserve">Расходы по управлению МКД </t>
  </si>
  <si>
    <t>Услуги по содержанию многоквартирного дома</t>
  </si>
  <si>
    <t>холодная вода на СОИ</t>
  </si>
  <si>
    <t>электроэнергия на СОИ</t>
  </si>
  <si>
    <t>водоотведение на СОИ</t>
  </si>
  <si>
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</t>
  </si>
  <si>
    <t>г. Россошь, пл.Октябрьская, д.74а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</si>
  <si>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№74</t>
    </r>
    <r>
      <rPr>
        <sz val="11"/>
        <color theme="1"/>
        <rFont val="Times New Roman"/>
        <family val="1"/>
        <charset val="204"/>
      </rPr>
      <t xml:space="preserve">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пл.Октябрьская,74а</t>
    </r>
  </si>
  <si>
    <t>Дезинсекция, дератизация</t>
  </si>
  <si>
    <t>1 квартал</t>
  </si>
  <si>
    <t>январь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</si>
  <si>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    от 22.05.2022</t>
    </r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</si>
  <si>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Замурий Любови Васильевны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</si>
  <si>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Замурий Л.В.</t>
    </r>
  </si>
  <si>
    <t>Sдома=3695,3 м2</t>
  </si>
  <si>
    <t>ч/ч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</si>
  <si>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</si>
  <si>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</si>
  <si>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</si>
  <si>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</si>
  <si>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</si>
  <si>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</si>
  <si>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Монтаж доп.светильников </t>
  </si>
  <si>
    <t>декабрь, январь</t>
  </si>
  <si>
    <t>Разборка кладки вентканалов(смета) кв.62</t>
  </si>
  <si>
    <t>Замена КНС в подвале 1,2 (смета) (кв. 62)</t>
  </si>
  <si>
    <t xml:space="preserve">           2. Всего за период с "01" 01  2024 г. по "31" 03 2024 г. выполнено работ (оказано услуг) на общую сумму четыреста девяносто две тысячи пятьсот пятьдесят семь рублей 55 копеек.</t>
  </si>
  <si>
    <t>Предъявлено населению 356579,19</t>
  </si>
  <si>
    <t>по доп  финансир.замена КНС 1,2 подвал 58498,71</t>
  </si>
  <si>
    <t>за 2 квартал 2024 года</t>
  </si>
  <si>
    <t>30.06.2024 г.</t>
  </si>
  <si>
    <t>2 квартал</t>
  </si>
  <si>
    <t>Оборудование укрытия инвентарем</t>
  </si>
  <si>
    <t>апрель</t>
  </si>
  <si>
    <t>Поверка ОДПУ ТЭ</t>
  </si>
  <si>
    <t>май</t>
  </si>
  <si>
    <t>Утепление дверей подъезда (кв.62)</t>
  </si>
  <si>
    <t>июнь</t>
  </si>
  <si>
    <t>Штукатурка межплиточного шва в подъезде (кв.62)</t>
  </si>
  <si>
    <t>Распиловка веток (кв.62)</t>
  </si>
  <si>
    <t xml:space="preserve">Зачеканивание межплиточного шва подъезд№6 </t>
  </si>
  <si>
    <t>Замена стекла подъезд№4 4эт., установка доски обьявлений, установка крышек на интернет коробки (кв.62)</t>
  </si>
  <si>
    <t>Замена фанового стояка КНС (кухня) кв.15</t>
  </si>
  <si>
    <t>Устранение течи ливневой трубы (кв.62)</t>
  </si>
  <si>
    <t>Замена стояка в квартире 27</t>
  </si>
  <si>
    <t>Замена КНС со второго этажа в подвал (кв.27)</t>
  </si>
  <si>
    <t>Предъявлено населению 388886,98</t>
  </si>
  <si>
    <t>по доп  финансир.ремонт  подьезда №4 - 35564,67</t>
  </si>
  <si>
    <t xml:space="preserve">по доп  финансир.замена КНС 1,2 подвал </t>
  </si>
  <si>
    <t>Ремонт КНС в подвале №3,4 смета</t>
  </si>
  <si>
    <t>Ремонт подъезда (смета)</t>
  </si>
  <si>
    <t xml:space="preserve">           2. Всего за период с "01" 04  2024 г. по "30" 06 2024 г. выполнено работ (оказано услуг) на общую сумму четыреста семьдесят девять тысяч триста двадцать два рубля 84 копейки.</t>
  </si>
  <si>
    <t>Замена стояков ХВС и ГВС 1 подьезд (кв.62)</t>
  </si>
  <si>
    <t>за 3 квартал 2024 года</t>
  </si>
  <si>
    <t>30.09.2024 г.</t>
  </si>
  <si>
    <t>3 квартал</t>
  </si>
  <si>
    <t>S квартир = 3693,1 м2</t>
  </si>
  <si>
    <t>Частичная штукатурка стены и покраска (кв.62)</t>
  </si>
  <si>
    <t>Запенивание вокруг КНС и подгонка двери (кв.12)</t>
  </si>
  <si>
    <t>Замена ручки на входной двери 4 подьезд (кв.62)</t>
  </si>
  <si>
    <t>Установка столбов ограждения, 4 шт (кв.62)</t>
  </si>
  <si>
    <t>Замена стояка отопления (кв.5,8,2)</t>
  </si>
  <si>
    <t>Замена стояка КНС с 1-го этажа в подвал (кв.40)</t>
  </si>
  <si>
    <t>Частичный ремонт  кровли (кв.15)</t>
  </si>
  <si>
    <t>Установка доводчика и кодового замка (кв.42)</t>
  </si>
  <si>
    <t>июль</t>
  </si>
  <si>
    <t>август</t>
  </si>
  <si>
    <t>Техническое диагностирование ВДГО</t>
  </si>
  <si>
    <t>сентябрь</t>
  </si>
  <si>
    <t>Ремонт кровли, 220м2 (смета)</t>
  </si>
  <si>
    <t xml:space="preserve">           2. Всего за период с "01" 07  2024 г. по "30" 09 2024 г. выполнено работ (оказано услуг) на общую сумму пятьсот одна тысяча триста два рубля 33 копейки.</t>
  </si>
  <si>
    <t>Предъявлено населению 400525,82</t>
  </si>
  <si>
    <t>по доп  финансир.ремонт  подьезда №4 - 71129,34</t>
  </si>
  <si>
    <t>за 4 квартал 2024 года</t>
  </si>
  <si>
    <t>31.12.2024 г.</t>
  </si>
  <si>
    <t>4 квартал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</si>
  <si>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</si>
  <si>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</si>
  <si>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</si>
  <si>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</si>
  <si>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</si>
  <si>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</si>
  <si>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</si>
  <si>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</si>
  <si>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</si>
  <si>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</si>
  <si>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</t>
  </si>
  <si>
    <t>работы по договору, всего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</si>
  <si>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</si>
  <si>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</si>
  <si>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</si>
  <si>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</si>
  <si>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 г.</t>
  </si>
  <si>
    <t>Задолженность населения по оплате на 01.01.2025 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</si>
  <si>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</si>
  <si>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</si>
  <si>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</si>
  <si>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</si>
  <si>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</si>
  <si>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</si>
  <si>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Замена кранов на ХВС (кв.62)</t>
  </si>
  <si>
    <t>Замена стояков отпления (кв.29)</t>
  </si>
  <si>
    <t>Заделка стояка канализации (кв.62)</t>
  </si>
  <si>
    <t>Замена стояка КНС с подвала до 5 эт. (кв.62)</t>
  </si>
  <si>
    <t>Частичный ремонт мягкой кровли (кв.24)</t>
  </si>
  <si>
    <t>Замена стояка КНС с подьезда в подвал (кв.62)</t>
  </si>
  <si>
    <t>Ремонт КНС в подвале (смета)</t>
  </si>
  <si>
    <t>октябрь</t>
  </si>
  <si>
    <t>ноябрь</t>
  </si>
  <si>
    <t>декабрь</t>
  </si>
  <si>
    <t xml:space="preserve">           2. Всего за период с "01" 10  2024 г. по "31" 12 2024 г. выполнено работ (оказано услуг) на общую сумму триста шестьдесят три тысячи шестьсот восемнадцать рублей 54 копейки.</t>
  </si>
  <si>
    <t>Предъявлено населению 381517,05</t>
  </si>
  <si>
    <t>по ж.д. пл.   Октябрьская, д. 74а</t>
  </si>
  <si>
    <t>Начислено всего 1 657 137,09</t>
  </si>
  <si>
    <t>* холодная вода на СОИ - 31291,14</t>
  </si>
  <si>
    <t>* водоотведение на СОИ- 48254,37</t>
  </si>
  <si>
    <t>* электроэнергия на СОИ- 15519,42</t>
  </si>
  <si>
    <t>Оплачено доп.финансир.замена КНС 1,2 подвал (58498,71)</t>
  </si>
  <si>
    <t>Оплачено доп.финансир.ремонт  подьезда №4 (106694,01)</t>
  </si>
  <si>
    <t>Непредвиденные работы 277 ч/ч</t>
  </si>
  <si>
    <t xml:space="preserve">   * Замена КНС в подвале 1,2 (смета) (кв. 62)</t>
  </si>
  <si>
    <t xml:space="preserve">   * Разборка кладки вентканалов(смета) кв.62</t>
  </si>
  <si>
    <t xml:space="preserve">   * Поверка ОДПУ ТЭ</t>
  </si>
  <si>
    <t xml:space="preserve">   * Оборудование укрытия инвентарем</t>
  </si>
  <si>
    <t xml:space="preserve">   * Ремонт подъезда (смета)</t>
  </si>
  <si>
    <t xml:space="preserve">   * Ремонт КНС в подвале №3,4 смета</t>
  </si>
  <si>
    <t xml:space="preserve">   * Техническое диагностирование ВДГО</t>
  </si>
  <si>
    <t xml:space="preserve">   * Ремонт кровли, 220м2 (смета)</t>
  </si>
  <si>
    <t xml:space="preserve">   * Ремонт КНС в подвале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</si>
</sst>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  <xf numFmtId="165" fontId="17" fillId="0" borderId="0"/>
  </cellStyleXfs>
  <cellXfs count="10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1" fillId="0" borderId="0" xfId="0" applyFont="1"/>
    <xf numFmtId="43" fontId="4" fillId="0" borderId="0" xfId="0" applyNumberFormat="1" applyFont="1"/>
    <xf numFmtId="0" fontId="3" fillId="0" borderId="0" xfId="0" applyFont="1" applyAlignment="1">
      <alignment wrapText="1"/>
    </xf>
    <xf numFmtId="164" fontId="7" fillId="0" borderId="0" xfId="0" applyNumberFormat="1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164" fontId="4" fillId="0" borderId="1" xfId="1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8" fillId="0" borderId="0" xfId="0" applyFont="1"/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20" fillId="0" borderId="0" xfId="0" applyFont="1"/>
    <xf numFmtId="0" fontId="21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9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vertical="center" wrapText="1"/>
    </xf>
    <xf numFmtId="43" fontId="20" fillId="0" borderId="0" xfId="0" applyNumberFormat="1" applyFont="1"/>
    <xf numFmtId="49" fontId="3" fillId="0" borderId="4" xfId="0" applyNumberFormat="1" applyFont="1" applyBorder="1" applyAlignment="1">
      <alignment vertical="center" wrapText="1"/>
    </xf>
    <xf numFmtId="43" fontId="3" fillId="0" borderId="1" xfId="1" applyFont="1" applyBorder="1" applyAlignment="1">
      <alignment horizontal="center"/>
    </xf>
    <xf numFmtId="0" fontId="21" fillId="0" borderId="1" xfId="0" applyFont="1" applyBorder="1" applyAlignment="1">
      <alignment wrapText="1"/>
    </xf>
    <xf numFmtId="43" fontId="3" fillId="2" borderId="1" xfId="1" applyFont="1" applyFill="1" applyBorder="1" applyAlignment="1">
      <alignment horizontal="center" vertical="center" wrapText="1"/>
    </xf>
    <xf numFmtId="43" fontId="8" fillId="0" borderId="1" xfId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4" zoomScaleSheetLayoutView="100" workbookViewId="0">
      <selection activeCell="E27" sqref="E27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52</v>
      </c>
      <c r="B3" s="57"/>
      <c r="C3" s="57"/>
      <c r="D3" s="57"/>
      <c r="E3" s="57"/>
    </row>
    <row r="4" spans="1:5" s="1" customFormat="1" ht="15.75" x14ac:dyDescent="0.25">
      <c r="A4" s="26" t="s">
        <v>13</v>
      </c>
      <c r="B4" s="27"/>
      <c r="C4" s="27"/>
      <c r="D4" s="34"/>
      <c r="E4" s="35" t="s">
        <v>53</v>
      </c>
    </row>
    <row r="5" spans="1:5" ht="27.75" customHeight="1" x14ac:dyDescent="0.25">
      <c r="A5" s="58" t="s">
        <v>0</v>
      </c>
      <c r="B5" s="58"/>
      <c r="C5" s="58"/>
      <c r="D5" s="58"/>
      <c r="E5" s="58"/>
    </row>
    <row r="6" spans="1:5" x14ac:dyDescent="0.25">
      <c r="A6" s="59" t="s">
        <v>40</v>
      </c>
      <c r="B6" s="59"/>
      <c r="C6" s="59"/>
      <c r="D6" s="59"/>
      <c r="E6" s="59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58" t="s">
        <v>45</v>
      </c>
      <c r="B10" s="58"/>
      <c r="C10" s="58"/>
      <c r="D10" s="58"/>
      <c r="E10" s="58"/>
    </row>
    <row r="11" spans="1:5" ht="18.75" customHeight="1" x14ac:dyDescent="0.25">
      <c r="A11" s="61" t="s">
        <v>15</v>
      </c>
      <c r="B11" s="65"/>
      <c r="C11" s="65"/>
      <c r="D11" s="65"/>
      <c r="E11" s="65"/>
    </row>
    <row r="12" spans="1:5" x14ac:dyDescent="0.25">
      <c r="A12" s="58" t="s">
        <v>22</v>
      </c>
      <c r="B12" s="58"/>
      <c r="C12" s="58"/>
      <c r="D12" s="58"/>
      <c r="E12" s="58"/>
    </row>
    <row r="13" spans="1:5" ht="17.25" customHeight="1" x14ac:dyDescent="0.25">
      <c r="A13" s="61" t="s">
        <v>2</v>
      </c>
      <c r="B13" s="65"/>
      <c r="C13" s="65"/>
      <c r="D13" s="65"/>
      <c r="E13" s="65"/>
    </row>
    <row r="14" spans="1:5" x14ac:dyDescent="0.25">
      <c r="A14" s="58" t="s">
        <v>50</v>
      </c>
      <c r="B14" s="58"/>
      <c r="C14" s="58"/>
      <c r="D14" s="58"/>
      <c r="E14" s="58"/>
    </row>
    <row r="15" spans="1:5" ht="15.75" customHeight="1" x14ac:dyDescent="0.25">
      <c r="A15" s="61" t="s">
        <v>16</v>
      </c>
      <c r="B15" s="65"/>
      <c r="C15" s="65"/>
      <c r="D15" s="65"/>
      <c r="E15" s="65"/>
    </row>
    <row r="16" spans="1:5" ht="29.25" customHeight="1" x14ac:dyDescent="0.25">
      <c r="A16" s="58" t="s">
        <v>17</v>
      </c>
      <c r="B16" s="58"/>
      <c r="C16" s="58"/>
      <c r="D16" s="58"/>
      <c r="E16" s="58"/>
    </row>
    <row r="17" spans="1:7" ht="55.9" customHeight="1" x14ac:dyDescent="0.25">
      <c r="A17" s="58" t="s">
        <v>39</v>
      </c>
      <c r="B17" s="58"/>
      <c r="C17" s="58"/>
      <c r="D17" s="58"/>
      <c r="E17" s="58"/>
    </row>
    <row r="18" spans="1:7" ht="29.45" customHeight="1" x14ac:dyDescent="0.25">
      <c r="A18" s="60" t="s">
        <v>41</v>
      </c>
      <c r="B18" s="60"/>
      <c r="C18" s="60"/>
      <c r="D18" s="60"/>
      <c r="E18" s="60"/>
    </row>
    <row r="19" spans="1:7" x14ac:dyDescent="0.25">
      <c r="A19" s="60"/>
      <c r="B19" s="60"/>
      <c r="C19" s="60"/>
      <c r="D19" s="60"/>
      <c r="E19" s="60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43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43</v>
      </c>
      <c r="C24" s="3" t="s">
        <v>26</v>
      </c>
      <c r="D24" s="3"/>
      <c r="E24" s="28">
        <v>12545.42</v>
      </c>
    </row>
    <row r="25" spans="1:7" x14ac:dyDescent="0.25">
      <c r="A25" s="6" t="s">
        <v>36</v>
      </c>
      <c r="B25" s="8" t="s">
        <v>43</v>
      </c>
      <c r="C25" s="3" t="s">
        <v>26</v>
      </c>
      <c r="D25" s="3"/>
      <c r="E25" s="28">
        <v>8013.4</v>
      </c>
    </row>
    <row r="26" spans="1:7" x14ac:dyDescent="0.25">
      <c r="A26" s="6" t="s">
        <v>37</v>
      </c>
      <c r="B26" s="8" t="s">
        <v>43</v>
      </c>
      <c r="C26" s="3" t="s">
        <v>26</v>
      </c>
      <c r="D26" s="3"/>
      <c r="E26" s="28">
        <v>3443.5</v>
      </c>
    </row>
    <row r="27" spans="1:7" x14ac:dyDescent="0.25">
      <c r="A27" s="6" t="s">
        <v>25</v>
      </c>
      <c r="B27" s="8" t="s">
        <v>43</v>
      </c>
      <c r="C27" s="3" t="s">
        <v>26</v>
      </c>
      <c r="D27" s="3"/>
      <c r="E27" s="7">
        <f>3191.32+1403.54+200</f>
        <v>4794.8600000000006</v>
      </c>
    </row>
    <row r="28" spans="1:7" s="42" customFormat="1" ht="60" x14ac:dyDescent="0.25">
      <c r="A28" s="38" t="s">
        <v>54</v>
      </c>
      <c r="B28" s="39" t="s">
        <v>55</v>
      </c>
      <c r="C28" s="40" t="s">
        <v>26</v>
      </c>
      <c r="D28" s="40"/>
      <c r="E28" s="41">
        <v>3123</v>
      </c>
    </row>
    <row r="29" spans="1:7" x14ac:dyDescent="0.25">
      <c r="A29" s="6" t="s">
        <v>56</v>
      </c>
      <c r="B29" s="8" t="s">
        <v>44</v>
      </c>
      <c r="C29" s="3" t="s">
        <v>49</v>
      </c>
      <c r="D29" s="3">
        <v>8</v>
      </c>
      <c r="E29" s="7">
        <f>D29*260.07</f>
        <v>2080.56</v>
      </c>
    </row>
    <row r="30" spans="1:7" ht="31.5" x14ac:dyDescent="0.25">
      <c r="A30" s="29" t="s">
        <v>59</v>
      </c>
      <c r="B30" s="8" t="s">
        <v>57</v>
      </c>
      <c r="C30" s="3" t="s">
        <v>26</v>
      </c>
      <c r="D30" s="3"/>
      <c r="E30" s="7">
        <v>58556.69</v>
      </c>
    </row>
    <row r="31" spans="1:7" ht="30" x14ac:dyDescent="0.25">
      <c r="A31" s="6" t="s">
        <v>58</v>
      </c>
      <c r="B31" s="8" t="s">
        <v>43</v>
      </c>
      <c r="C31" s="3" t="s">
        <v>26</v>
      </c>
      <c r="D31" s="3"/>
      <c r="E31" s="7">
        <v>144913.56</v>
      </c>
    </row>
    <row r="32" spans="1:7" x14ac:dyDescent="0.25">
      <c r="A32" s="30"/>
      <c r="B32" s="31"/>
      <c r="C32" s="3"/>
      <c r="D32" s="30"/>
      <c r="E32" s="7"/>
    </row>
    <row r="33" spans="1:6" s="13" customFormat="1" ht="14.25" x14ac:dyDescent="0.2">
      <c r="A33" s="9" t="s">
        <v>24</v>
      </c>
      <c r="B33" s="10"/>
      <c r="C33" s="11"/>
      <c r="D33" s="19">
        <f>SUM(D29:D32)</f>
        <v>8</v>
      </c>
      <c r="E33" s="12">
        <f>SUM(E21:E32)</f>
        <v>492557.549</v>
      </c>
    </row>
    <row r="34" spans="1:6" ht="34.5" customHeight="1" x14ac:dyDescent="0.25">
      <c r="A34" s="67" t="s">
        <v>60</v>
      </c>
      <c r="B34" s="67"/>
      <c r="C34" s="67"/>
      <c r="D34" s="67"/>
      <c r="E34" s="67"/>
      <c r="F34" s="22"/>
    </row>
    <row r="35" spans="1:6" ht="29.25" customHeight="1" x14ac:dyDescent="0.25">
      <c r="A35" s="58" t="s">
        <v>21</v>
      </c>
      <c r="B35" s="58"/>
      <c r="C35" s="58"/>
      <c r="D35" s="58"/>
      <c r="E35" s="58"/>
    </row>
    <row r="36" spans="1:6" x14ac:dyDescent="0.25">
      <c r="A36" s="58" t="s">
        <v>20</v>
      </c>
      <c r="B36" s="58"/>
      <c r="C36" s="58"/>
      <c r="D36" s="58"/>
      <c r="E36" s="58"/>
    </row>
    <row r="37" spans="1:6" ht="32.25" customHeight="1" x14ac:dyDescent="0.25">
      <c r="A37" s="58" t="s">
        <v>27</v>
      </c>
      <c r="B37" s="58"/>
      <c r="C37" s="58"/>
      <c r="D37" s="58"/>
      <c r="E37" s="58"/>
    </row>
    <row r="38" spans="1:6" x14ac:dyDescent="0.25">
      <c r="A38" s="58" t="s">
        <v>18</v>
      </c>
      <c r="B38" s="58"/>
      <c r="C38" s="58"/>
      <c r="D38" s="58"/>
      <c r="E38" s="58"/>
    </row>
    <row r="39" spans="1:6" x14ac:dyDescent="0.25">
      <c r="A39" s="68" t="s">
        <v>5</v>
      </c>
      <c r="B39" s="68"/>
      <c r="C39" s="68"/>
      <c r="D39" s="68"/>
      <c r="E39" s="68"/>
    </row>
    <row r="40" spans="1:6" x14ac:dyDescent="0.25">
      <c r="A40" s="58" t="s">
        <v>18</v>
      </c>
      <c r="B40" s="58"/>
      <c r="C40" s="58"/>
      <c r="D40" s="58"/>
      <c r="E40" s="58"/>
    </row>
    <row r="41" spans="1:6" x14ac:dyDescent="0.25">
      <c r="A41" s="69" t="s">
        <v>51</v>
      </c>
      <c r="B41" s="69"/>
      <c r="C41" s="69"/>
      <c r="D41" s="69"/>
      <c r="E41" s="4"/>
    </row>
    <row r="42" spans="1:6" x14ac:dyDescent="0.25">
      <c r="B42" s="66" t="s">
        <v>19</v>
      </c>
      <c r="C42" s="66"/>
      <c r="D42" s="66"/>
      <c r="E42" s="5" t="s">
        <v>6</v>
      </c>
    </row>
    <row r="43" spans="1:6" x14ac:dyDescent="0.25">
      <c r="A43" s="33"/>
      <c r="B43" s="33"/>
      <c r="C43" s="33"/>
      <c r="D43" s="20"/>
      <c r="E43" s="33"/>
    </row>
    <row r="44" spans="1:6" x14ac:dyDescent="0.25">
      <c r="A44" s="69" t="s">
        <v>47</v>
      </c>
      <c r="B44" s="69"/>
      <c r="C44" s="69"/>
      <c r="D44" s="69"/>
      <c r="E44" s="4"/>
    </row>
    <row r="45" spans="1:6" x14ac:dyDescent="0.25">
      <c r="B45" s="66" t="s">
        <v>19</v>
      </c>
      <c r="C45" s="66"/>
      <c r="D45" s="66"/>
      <c r="E45" s="5" t="s">
        <v>6</v>
      </c>
    </row>
    <row r="46" spans="1:6" x14ac:dyDescent="0.25">
      <c r="A46" s="2" t="s">
        <v>48</v>
      </c>
    </row>
    <row r="47" spans="1:6" x14ac:dyDescent="0.25">
      <c r="A47" s="13" t="s">
        <v>28</v>
      </c>
    </row>
    <row r="48" spans="1:6" x14ac:dyDescent="0.25">
      <c r="A48" s="2" t="s">
        <v>32</v>
      </c>
      <c r="B48" s="14">
        <v>85951.08</v>
      </c>
    </row>
    <row r="49" spans="1:8" ht="31.5" x14ac:dyDescent="0.25">
      <c r="A49" s="23" t="s">
        <v>61</v>
      </c>
      <c r="B49" s="15"/>
      <c r="H49" s="17"/>
    </row>
    <row r="50" spans="1:8" x14ac:dyDescent="0.25">
      <c r="A50" s="2" t="s">
        <v>29</v>
      </c>
      <c r="B50" s="15">
        <v>351506.98</v>
      </c>
      <c r="D50" s="2"/>
    </row>
    <row r="51" spans="1:8" ht="31.5" x14ac:dyDescent="0.25">
      <c r="A51" s="23" t="s">
        <v>62</v>
      </c>
      <c r="B51" s="15">
        <v>37385.040000000001</v>
      </c>
      <c r="D51" s="2"/>
    </row>
    <row r="52" spans="1:8" ht="30" x14ac:dyDescent="0.25">
      <c r="A52" s="32" t="s">
        <v>31</v>
      </c>
      <c r="B52" s="15">
        <f>E33</f>
        <v>492557.549</v>
      </c>
      <c r="D52" s="2"/>
    </row>
    <row r="53" spans="1:8" x14ac:dyDescent="0.25">
      <c r="A53" s="16" t="s">
        <v>30</v>
      </c>
      <c r="B53" s="24">
        <f>B48+B50+B51-B52</f>
        <v>-17714.449000000022</v>
      </c>
    </row>
    <row r="56" spans="1:8" x14ac:dyDescent="0.25">
      <c r="B56" s="2">
        <v>85951.08</v>
      </c>
    </row>
  </sheetData>
  <mergeCells count="29">
    <mergeCell ref="B45:D45"/>
    <mergeCell ref="A19:E19"/>
    <mergeCell ref="A34:E34"/>
    <mergeCell ref="A35:E35"/>
    <mergeCell ref="A36:E36"/>
    <mergeCell ref="A37:E37"/>
    <mergeCell ref="A38:E38"/>
    <mergeCell ref="A39:E39"/>
    <mergeCell ref="A40:E40"/>
    <mergeCell ref="A41:D41"/>
    <mergeCell ref="B42:D42"/>
    <mergeCell ref="A44:D44"/>
    <mergeCell ref="A18:E18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view="pageBreakPreview" topLeftCell="A22" zoomScaleSheetLayoutView="100" workbookViewId="0">
      <selection activeCell="A24" sqref="A24:XFD24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63</v>
      </c>
      <c r="B3" s="57"/>
      <c r="C3" s="57"/>
      <c r="D3" s="57"/>
      <c r="E3" s="57"/>
    </row>
    <row r="4" spans="1:5" s="1" customFormat="1" ht="15.75" x14ac:dyDescent="0.25">
      <c r="A4" s="26" t="s">
        <v>13</v>
      </c>
      <c r="B4" s="27"/>
      <c r="C4" s="27"/>
      <c r="D4" s="34"/>
      <c r="E4" s="35" t="s">
        <v>64</v>
      </c>
    </row>
    <row r="5" spans="1:5" ht="27.75" customHeight="1" x14ac:dyDescent="0.25">
      <c r="A5" s="58" t="s">
        <v>0</v>
      </c>
      <c r="B5" s="58"/>
      <c r="C5" s="58"/>
      <c r="D5" s="58"/>
      <c r="E5" s="58"/>
    </row>
    <row r="6" spans="1:5" x14ac:dyDescent="0.25">
      <c r="A6" s="59" t="s">
        <v>40</v>
      </c>
      <c r="B6" s="59"/>
      <c r="C6" s="59"/>
      <c r="D6" s="59"/>
      <c r="E6" s="59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58" t="s">
        <v>45</v>
      </c>
      <c r="B10" s="58"/>
      <c r="C10" s="58"/>
      <c r="D10" s="58"/>
      <c r="E10" s="58"/>
    </row>
    <row r="11" spans="1:5" ht="18.75" customHeight="1" x14ac:dyDescent="0.25">
      <c r="A11" s="61" t="s">
        <v>15</v>
      </c>
      <c r="B11" s="65"/>
      <c r="C11" s="65"/>
      <c r="D11" s="65"/>
      <c r="E11" s="65"/>
    </row>
    <row r="12" spans="1:5" x14ac:dyDescent="0.25">
      <c r="A12" s="58" t="s">
        <v>22</v>
      </c>
      <c r="B12" s="58"/>
      <c r="C12" s="58"/>
      <c r="D12" s="58"/>
      <c r="E12" s="58"/>
    </row>
    <row r="13" spans="1:5" ht="17.25" customHeight="1" x14ac:dyDescent="0.25">
      <c r="A13" s="61" t="s">
        <v>2</v>
      </c>
      <c r="B13" s="65"/>
      <c r="C13" s="65"/>
      <c r="D13" s="65"/>
      <c r="E13" s="65"/>
    </row>
    <row r="14" spans="1:5" x14ac:dyDescent="0.25">
      <c r="A14" s="58" t="s">
        <v>50</v>
      </c>
      <c r="B14" s="58"/>
      <c r="C14" s="58"/>
      <c r="D14" s="58"/>
      <c r="E14" s="58"/>
    </row>
    <row r="15" spans="1:5" ht="15.75" customHeight="1" x14ac:dyDescent="0.25">
      <c r="A15" s="61" t="s">
        <v>16</v>
      </c>
      <c r="B15" s="65"/>
      <c r="C15" s="65"/>
      <c r="D15" s="65"/>
      <c r="E15" s="65"/>
    </row>
    <row r="16" spans="1:5" ht="29.25" customHeight="1" x14ac:dyDescent="0.25">
      <c r="A16" s="58" t="s">
        <v>17</v>
      </c>
      <c r="B16" s="58"/>
      <c r="C16" s="58"/>
      <c r="D16" s="58"/>
      <c r="E16" s="58"/>
    </row>
    <row r="17" spans="1:7" ht="55.9" customHeight="1" x14ac:dyDescent="0.25">
      <c r="A17" s="58" t="s">
        <v>39</v>
      </c>
      <c r="B17" s="58"/>
      <c r="C17" s="58"/>
      <c r="D17" s="58"/>
      <c r="E17" s="58"/>
    </row>
    <row r="18" spans="1:7" ht="29.45" customHeight="1" x14ac:dyDescent="0.25">
      <c r="A18" s="60" t="s">
        <v>41</v>
      </c>
      <c r="B18" s="60"/>
      <c r="C18" s="60"/>
      <c r="D18" s="60"/>
      <c r="E18" s="60"/>
    </row>
    <row r="19" spans="1:7" x14ac:dyDescent="0.25">
      <c r="A19" s="60"/>
      <c r="B19" s="60"/>
      <c r="C19" s="60"/>
      <c r="D19" s="60"/>
      <c r="E19" s="60"/>
      <c r="F19" s="2">
        <v>3695.3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16.95</v>
      </c>
      <c r="E21" s="7">
        <f>D21*F19*G19</f>
        <v>187906.005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6.06</v>
      </c>
      <c r="E22" s="7">
        <f>D22*F19*G19</f>
        <v>67180.554000000004</v>
      </c>
    </row>
    <row r="23" spans="1:7" x14ac:dyDescent="0.25">
      <c r="A23" s="6" t="s">
        <v>42</v>
      </c>
      <c r="B23" s="8" t="s">
        <v>65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65</v>
      </c>
      <c r="C24" s="3" t="s">
        <v>26</v>
      </c>
      <c r="D24" s="3"/>
      <c r="E24" s="28">
        <v>11213.77</v>
      </c>
    </row>
    <row r="25" spans="1:7" x14ac:dyDescent="0.25">
      <c r="A25" s="6" t="s">
        <v>36</v>
      </c>
      <c r="B25" s="8" t="s">
        <v>65</v>
      </c>
      <c r="C25" s="3" t="s">
        <v>26</v>
      </c>
      <c r="D25" s="3"/>
      <c r="E25" s="28">
        <v>7162.82</v>
      </c>
    </row>
    <row r="26" spans="1:7" x14ac:dyDescent="0.25">
      <c r="A26" s="6" t="s">
        <v>37</v>
      </c>
      <c r="B26" s="8" t="s">
        <v>65</v>
      </c>
      <c r="C26" s="3" t="s">
        <v>26</v>
      </c>
      <c r="D26" s="3"/>
      <c r="E26" s="28">
        <v>3414.4</v>
      </c>
    </row>
    <row r="27" spans="1:7" x14ac:dyDescent="0.25">
      <c r="A27" s="6" t="s">
        <v>25</v>
      </c>
      <c r="B27" s="8" t="s">
        <v>65</v>
      </c>
      <c r="C27" s="3" t="s">
        <v>26</v>
      </c>
      <c r="D27" s="3"/>
      <c r="E27" s="28">
        <f>5722.33+13925.78+250</f>
        <v>19898.11</v>
      </c>
    </row>
    <row r="28" spans="1:7" x14ac:dyDescent="0.25">
      <c r="A28" s="43" t="s">
        <v>68</v>
      </c>
      <c r="B28" s="44" t="s">
        <v>65</v>
      </c>
      <c r="C28" s="45" t="s">
        <v>26</v>
      </c>
      <c r="D28" s="45"/>
      <c r="E28" s="28">
        <v>6700</v>
      </c>
    </row>
    <row r="29" spans="1:7" s="42" customFormat="1" x14ac:dyDescent="0.25">
      <c r="A29" s="38" t="s">
        <v>66</v>
      </c>
      <c r="B29" s="39" t="s">
        <v>67</v>
      </c>
      <c r="C29" s="40" t="s">
        <v>26</v>
      </c>
      <c r="D29" s="40"/>
      <c r="E29" s="41">
        <v>5574.51</v>
      </c>
    </row>
    <row r="30" spans="1:7" x14ac:dyDescent="0.25">
      <c r="A30" s="30" t="s">
        <v>84</v>
      </c>
      <c r="B30" s="39" t="s">
        <v>69</v>
      </c>
      <c r="C30" s="40" t="s">
        <v>26</v>
      </c>
      <c r="D30" s="3"/>
      <c r="E30" s="7">
        <v>106770.15</v>
      </c>
    </row>
    <row r="31" spans="1:7" x14ac:dyDescent="0.25">
      <c r="A31" s="30" t="s">
        <v>83</v>
      </c>
      <c r="B31" s="39" t="s">
        <v>69</v>
      </c>
      <c r="C31" s="40" t="s">
        <v>26</v>
      </c>
      <c r="D31" s="3"/>
      <c r="E31" s="7">
        <v>35414.959999999999</v>
      </c>
    </row>
    <row r="32" spans="1:7" x14ac:dyDescent="0.25">
      <c r="A32" s="30" t="s">
        <v>70</v>
      </c>
      <c r="B32" s="39" t="s">
        <v>71</v>
      </c>
      <c r="C32" s="3" t="s">
        <v>49</v>
      </c>
      <c r="D32" s="3">
        <v>12</v>
      </c>
      <c r="E32" s="7">
        <f>D32*260.07</f>
        <v>3120.84</v>
      </c>
    </row>
    <row r="33" spans="1:6" ht="30" x14ac:dyDescent="0.25">
      <c r="A33" s="6" t="s">
        <v>72</v>
      </c>
      <c r="B33" s="39" t="s">
        <v>71</v>
      </c>
      <c r="C33" s="3" t="s">
        <v>49</v>
      </c>
      <c r="D33" s="3">
        <v>8</v>
      </c>
      <c r="E33" s="7">
        <f t="shared" ref="E33:E41" si="0">D33*260.07</f>
        <v>2080.56</v>
      </c>
    </row>
    <row r="34" spans="1:6" x14ac:dyDescent="0.25">
      <c r="A34" s="6" t="s">
        <v>73</v>
      </c>
      <c r="B34" s="39" t="s">
        <v>71</v>
      </c>
      <c r="C34" s="3" t="s">
        <v>49</v>
      </c>
      <c r="D34" s="3">
        <v>4</v>
      </c>
      <c r="E34" s="7">
        <f t="shared" si="0"/>
        <v>1040.28</v>
      </c>
    </row>
    <row r="35" spans="1:6" ht="30" x14ac:dyDescent="0.25">
      <c r="A35" s="6" t="s">
        <v>74</v>
      </c>
      <c r="B35" s="39" t="s">
        <v>71</v>
      </c>
      <c r="C35" s="3" t="s">
        <v>49</v>
      </c>
      <c r="D35" s="3">
        <v>4</v>
      </c>
      <c r="E35" s="7">
        <f t="shared" si="0"/>
        <v>1040.28</v>
      </c>
    </row>
    <row r="36" spans="1:6" ht="60" x14ac:dyDescent="0.25">
      <c r="A36" s="6" t="s">
        <v>75</v>
      </c>
      <c r="B36" s="39" t="s">
        <v>71</v>
      </c>
      <c r="C36" s="3" t="s">
        <v>49</v>
      </c>
      <c r="D36" s="3">
        <v>4</v>
      </c>
      <c r="E36" s="7">
        <f t="shared" si="0"/>
        <v>1040.28</v>
      </c>
    </row>
    <row r="37" spans="1:6" ht="30" x14ac:dyDescent="0.25">
      <c r="A37" s="6" t="s">
        <v>76</v>
      </c>
      <c r="B37" s="39" t="s">
        <v>71</v>
      </c>
      <c r="C37" s="3" t="s">
        <v>49</v>
      </c>
      <c r="D37" s="3">
        <v>12</v>
      </c>
      <c r="E37" s="7">
        <f t="shared" si="0"/>
        <v>3120.84</v>
      </c>
    </row>
    <row r="38" spans="1:6" ht="30" x14ac:dyDescent="0.25">
      <c r="A38" s="6" t="s">
        <v>77</v>
      </c>
      <c r="B38" s="39" t="s">
        <v>71</v>
      </c>
      <c r="C38" s="3" t="s">
        <v>49</v>
      </c>
      <c r="D38" s="3">
        <v>8</v>
      </c>
      <c r="E38" s="7">
        <f t="shared" si="0"/>
        <v>2080.56</v>
      </c>
    </row>
    <row r="39" spans="1:6" ht="30" x14ac:dyDescent="0.25">
      <c r="A39" s="6" t="s">
        <v>86</v>
      </c>
      <c r="B39" s="39" t="s">
        <v>71</v>
      </c>
      <c r="C39" s="3" t="s">
        <v>49</v>
      </c>
      <c r="D39" s="3">
        <v>24</v>
      </c>
      <c r="E39" s="7">
        <f t="shared" si="0"/>
        <v>6241.68</v>
      </c>
    </row>
    <row r="40" spans="1:6" x14ac:dyDescent="0.25">
      <c r="A40" s="6" t="s">
        <v>78</v>
      </c>
      <c r="B40" s="39" t="s">
        <v>71</v>
      </c>
      <c r="C40" s="3" t="s">
        <v>49</v>
      </c>
      <c r="D40" s="3">
        <v>16</v>
      </c>
      <c r="E40" s="7">
        <f t="shared" si="0"/>
        <v>4161.12</v>
      </c>
    </row>
    <row r="41" spans="1:6" ht="30" x14ac:dyDescent="0.25">
      <c r="A41" s="6" t="s">
        <v>79</v>
      </c>
      <c r="B41" s="39" t="s">
        <v>71</v>
      </c>
      <c r="C41" s="3" t="s">
        <v>49</v>
      </c>
      <c r="D41" s="3">
        <v>16</v>
      </c>
      <c r="E41" s="7">
        <f t="shared" si="0"/>
        <v>4161.12</v>
      </c>
    </row>
    <row r="42" spans="1:6" x14ac:dyDescent="0.25">
      <c r="A42" s="30"/>
      <c r="B42" s="31"/>
      <c r="C42" s="3"/>
      <c r="D42" s="30"/>
      <c r="E42" s="7"/>
    </row>
    <row r="43" spans="1:6" s="13" customFormat="1" ht="14.25" x14ac:dyDescent="0.2">
      <c r="A43" s="9" t="s">
        <v>24</v>
      </c>
      <c r="B43" s="10"/>
      <c r="C43" s="11"/>
      <c r="D43" s="19">
        <f>SUM(D28:D42)</f>
        <v>108</v>
      </c>
      <c r="E43" s="12">
        <f>SUM(E21:E42)</f>
        <v>479322.83900000015</v>
      </c>
    </row>
    <row r="44" spans="1:6" ht="34.5" customHeight="1" x14ac:dyDescent="0.25">
      <c r="A44" s="67" t="s">
        <v>85</v>
      </c>
      <c r="B44" s="67"/>
      <c r="C44" s="67"/>
      <c r="D44" s="67"/>
      <c r="E44" s="67"/>
      <c r="F44" s="22"/>
    </row>
    <row r="45" spans="1:6" ht="29.25" customHeight="1" x14ac:dyDescent="0.25">
      <c r="A45" s="58" t="s">
        <v>21</v>
      </c>
      <c r="B45" s="58"/>
      <c r="C45" s="58"/>
      <c r="D45" s="58"/>
      <c r="E45" s="58"/>
    </row>
    <row r="46" spans="1:6" x14ac:dyDescent="0.25">
      <c r="A46" s="58" t="s">
        <v>20</v>
      </c>
      <c r="B46" s="58"/>
      <c r="C46" s="58"/>
      <c r="D46" s="58"/>
      <c r="E46" s="58"/>
    </row>
    <row r="47" spans="1:6" ht="32.25" customHeight="1" x14ac:dyDescent="0.25">
      <c r="A47" s="58" t="s">
        <v>27</v>
      </c>
      <c r="B47" s="58"/>
      <c r="C47" s="58"/>
      <c r="D47" s="58"/>
      <c r="E47" s="58"/>
    </row>
    <row r="48" spans="1:6" x14ac:dyDescent="0.25">
      <c r="A48" s="58" t="s">
        <v>18</v>
      </c>
      <c r="B48" s="58"/>
      <c r="C48" s="58"/>
      <c r="D48" s="58"/>
      <c r="E48" s="58"/>
    </row>
    <row r="49" spans="1:8" x14ac:dyDescent="0.25">
      <c r="A49" s="68" t="s">
        <v>5</v>
      </c>
      <c r="B49" s="68"/>
      <c r="C49" s="68"/>
      <c r="D49" s="68"/>
      <c r="E49" s="68"/>
    </row>
    <row r="50" spans="1:8" x14ac:dyDescent="0.25">
      <c r="A50" s="58" t="s">
        <v>18</v>
      </c>
      <c r="B50" s="58"/>
      <c r="C50" s="58"/>
      <c r="D50" s="58"/>
      <c r="E50" s="58"/>
    </row>
    <row r="51" spans="1:8" x14ac:dyDescent="0.25">
      <c r="A51" s="69" t="s">
        <v>51</v>
      </c>
      <c r="B51" s="69"/>
      <c r="C51" s="69"/>
      <c r="D51" s="69"/>
      <c r="E51" s="4"/>
    </row>
    <row r="52" spans="1:8" x14ac:dyDescent="0.25">
      <c r="B52" s="66" t="s">
        <v>19</v>
      </c>
      <c r="C52" s="66"/>
      <c r="D52" s="66"/>
      <c r="E52" s="5" t="s">
        <v>6</v>
      </c>
    </row>
    <row r="53" spans="1:8" x14ac:dyDescent="0.25">
      <c r="A53" s="37"/>
      <c r="B53" s="37"/>
      <c r="C53" s="37"/>
      <c r="D53" s="20"/>
      <c r="E53" s="37"/>
    </row>
    <row r="54" spans="1:8" x14ac:dyDescent="0.25">
      <c r="A54" s="69" t="s">
        <v>47</v>
      </c>
      <c r="B54" s="69"/>
      <c r="C54" s="69"/>
      <c r="D54" s="69"/>
      <c r="E54" s="4"/>
    </row>
    <row r="55" spans="1:8" x14ac:dyDescent="0.25">
      <c r="B55" s="66" t="s">
        <v>19</v>
      </c>
      <c r="C55" s="66"/>
      <c r="D55" s="66"/>
      <c r="E55" s="5" t="s">
        <v>6</v>
      </c>
    </row>
    <row r="56" spans="1:8" x14ac:dyDescent="0.25">
      <c r="A56" s="2" t="s">
        <v>48</v>
      </c>
    </row>
    <row r="57" spans="1:8" x14ac:dyDescent="0.25">
      <c r="A57" s="13" t="s">
        <v>28</v>
      </c>
    </row>
    <row r="58" spans="1:8" x14ac:dyDescent="0.25">
      <c r="A58" s="2" t="s">
        <v>32</v>
      </c>
      <c r="B58" s="14">
        <f>'1кв'!B53</f>
        <v>-17714.449000000022</v>
      </c>
    </row>
    <row r="59" spans="1:8" ht="31.5" x14ac:dyDescent="0.25">
      <c r="A59" s="23" t="s">
        <v>80</v>
      </c>
      <c r="B59" s="15"/>
      <c r="H59" s="17"/>
    </row>
    <row r="60" spans="1:8" x14ac:dyDescent="0.25">
      <c r="A60" s="2" t="s">
        <v>29</v>
      </c>
      <c r="B60" s="15">
        <v>350958.25</v>
      </c>
      <c r="D60" s="2"/>
    </row>
    <row r="61" spans="1:8" ht="31.5" x14ac:dyDescent="0.25">
      <c r="A61" s="23" t="s">
        <v>82</v>
      </c>
      <c r="B61" s="15">
        <v>21113.67</v>
      </c>
      <c r="D61" s="2"/>
    </row>
    <row r="62" spans="1:8" ht="31.5" x14ac:dyDescent="0.25">
      <c r="A62" s="23" t="s">
        <v>81</v>
      </c>
      <c r="B62" s="15">
        <v>0</v>
      </c>
      <c r="D62" s="2"/>
    </row>
    <row r="63" spans="1:8" ht="30" x14ac:dyDescent="0.25">
      <c r="A63" s="36" t="s">
        <v>31</v>
      </c>
      <c r="B63" s="15">
        <f>E43</f>
        <v>479322.83900000015</v>
      </c>
      <c r="D63" s="2"/>
    </row>
    <row r="64" spans="1:8" x14ac:dyDescent="0.25">
      <c r="A64" s="16" t="s">
        <v>30</v>
      </c>
      <c r="B64" s="24">
        <f>B58+B60+B61+B62-B63</f>
        <v>-124965.36800000019</v>
      </c>
    </row>
  </sheetData>
  <mergeCells count="29"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  <mergeCell ref="A49:E49"/>
    <mergeCell ref="A14:E14"/>
    <mergeCell ref="A15:E15"/>
    <mergeCell ref="A16:E16"/>
    <mergeCell ref="A17:E17"/>
    <mergeCell ref="A18:E18"/>
    <mergeCell ref="A19:E19"/>
    <mergeCell ref="A44:E44"/>
    <mergeCell ref="A45:E45"/>
    <mergeCell ref="A46:E46"/>
    <mergeCell ref="A47:E47"/>
    <mergeCell ref="A48:E48"/>
    <mergeCell ref="A50:E50"/>
    <mergeCell ref="A51:D51"/>
    <mergeCell ref="B52:D52"/>
    <mergeCell ref="A54:D54"/>
    <mergeCell ref="B55:D5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topLeftCell="A22" zoomScaleSheetLayoutView="100" workbookViewId="0">
      <selection activeCell="E27" sqref="E27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87</v>
      </c>
      <c r="B3" s="57"/>
      <c r="C3" s="57"/>
      <c r="D3" s="57"/>
      <c r="E3" s="57"/>
    </row>
    <row r="4" spans="1:5" s="1" customFormat="1" ht="15.75" x14ac:dyDescent="0.25">
      <c r="A4" s="26" t="s">
        <v>13</v>
      </c>
      <c r="B4" s="27"/>
      <c r="C4" s="27"/>
      <c r="D4" s="34"/>
      <c r="E4" s="35" t="s">
        <v>88</v>
      </c>
    </row>
    <row r="5" spans="1:5" ht="27.75" customHeight="1" x14ac:dyDescent="0.25">
      <c r="A5" s="58" t="s">
        <v>0</v>
      </c>
      <c r="B5" s="58"/>
      <c r="C5" s="58"/>
      <c r="D5" s="58"/>
      <c r="E5" s="58"/>
    </row>
    <row r="6" spans="1:5" x14ac:dyDescent="0.25">
      <c r="A6" s="59" t="s">
        <v>40</v>
      </c>
      <c r="B6" s="59"/>
      <c r="C6" s="59"/>
      <c r="D6" s="59"/>
      <c r="E6" s="59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58" t="s">
        <v>45</v>
      </c>
      <c r="B10" s="58"/>
      <c r="C10" s="58"/>
      <c r="D10" s="58"/>
      <c r="E10" s="58"/>
    </row>
    <row r="11" spans="1:5" ht="18.75" customHeight="1" x14ac:dyDescent="0.25">
      <c r="A11" s="61" t="s">
        <v>15</v>
      </c>
      <c r="B11" s="65"/>
      <c r="C11" s="65"/>
      <c r="D11" s="65"/>
      <c r="E11" s="65"/>
    </row>
    <row r="12" spans="1:5" x14ac:dyDescent="0.25">
      <c r="A12" s="58" t="s">
        <v>22</v>
      </c>
      <c r="B12" s="58"/>
      <c r="C12" s="58"/>
      <c r="D12" s="58"/>
      <c r="E12" s="58"/>
    </row>
    <row r="13" spans="1:5" ht="17.25" customHeight="1" x14ac:dyDescent="0.25">
      <c r="A13" s="61" t="s">
        <v>2</v>
      </c>
      <c r="B13" s="65"/>
      <c r="C13" s="65"/>
      <c r="D13" s="65"/>
      <c r="E13" s="65"/>
    </row>
    <row r="14" spans="1:5" x14ac:dyDescent="0.25">
      <c r="A14" s="58" t="s">
        <v>50</v>
      </c>
      <c r="B14" s="58"/>
      <c r="C14" s="58"/>
      <c r="D14" s="58"/>
      <c r="E14" s="58"/>
    </row>
    <row r="15" spans="1:5" ht="15.75" customHeight="1" x14ac:dyDescent="0.25">
      <c r="A15" s="61" t="s">
        <v>16</v>
      </c>
      <c r="B15" s="65"/>
      <c r="C15" s="65"/>
      <c r="D15" s="65"/>
      <c r="E15" s="65"/>
    </row>
    <row r="16" spans="1:5" ht="29.25" customHeight="1" x14ac:dyDescent="0.25">
      <c r="A16" s="58" t="s">
        <v>17</v>
      </c>
      <c r="B16" s="58"/>
      <c r="C16" s="58"/>
      <c r="D16" s="58"/>
      <c r="E16" s="58"/>
    </row>
    <row r="17" spans="1:7" ht="55.9" customHeight="1" x14ac:dyDescent="0.25">
      <c r="A17" s="58" t="s">
        <v>39</v>
      </c>
      <c r="B17" s="58"/>
      <c r="C17" s="58"/>
      <c r="D17" s="58"/>
      <c r="E17" s="58"/>
    </row>
    <row r="18" spans="1:7" ht="29.45" customHeight="1" x14ac:dyDescent="0.25">
      <c r="A18" s="60" t="s">
        <v>41</v>
      </c>
      <c r="B18" s="60"/>
      <c r="C18" s="60"/>
      <c r="D18" s="60"/>
      <c r="E18" s="60"/>
    </row>
    <row r="19" spans="1:7" x14ac:dyDescent="0.25">
      <c r="A19" s="60"/>
      <c r="B19" s="60"/>
      <c r="C19" s="60"/>
      <c r="D19" s="60"/>
      <c r="E19" s="60"/>
      <c r="F19" s="2">
        <v>3693.1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18.579999999999998</v>
      </c>
      <c r="E21" s="7">
        <f>D21*F19*G19</f>
        <v>205853.39399999997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6.51</v>
      </c>
      <c r="E22" s="7">
        <f>D22*F19*G19</f>
        <v>72126.242999999988</v>
      </c>
    </row>
    <row r="23" spans="1:7" x14ac:dyDescent="0.25">
      <c r="A23" s="6" t="s">
        <v>42</v>
      </c>
      <c r="B23" s="8" t="s">
        <v>89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89</v>
      </c>
      <c r="C24" s="3" t="s">
        <v>26</v>
      </c>
      <c r="D24" s="3"/>
      <c r="E24" s="28">
        <v>14254.7</v>
      </c>
    </row>
    <row r="25" spans="1:7" x14ac:dyDescent="0.25">
      <c r="A25" s="6" t="s">
        <v>36</v>
      </c>
      <c r="B25" s="8" t="s">
        <v>89</v>
      </c>
      <c r="C25" s="3" t="s">
        <v>26</v>
      </c>
      <c r="D25" s="3"/>
      <c r="E25" s="28">
        <v>9406.89</v>
      </c>
    </row>
    <row r="26" spans="1:7" x14ac:dyDescent="0.25">
      <c r="A26" s="6" t="s">
        <v>37</v>
      </c>
      <c r="B26" s="8" t="s">
        <v>89</v>
      </c>
      <c r="C26" s="3" t="s">
        <v>26</v>
      </c>
      <c r="D26" s="3"/>
      <c r="E26" s="28">
        <v>4410.99</v>
      </c>
    </row>
    <row r="27" spans="1:7" x14ac:dyDescent="0.25">
      <c r="A27" s="6" t="s">
        <v>25</v>
      </c>
      <c r="B27" s="8" t="s">
        <v>89</v>
      </c>
      <c r="C27" s="3" t="s">
        <v>26</v>
      </c>
      <c r="D27" s="3"/>
      <c r="E27" s="28">
        <f>9978.84+3899.83</f>
        <v>13878.67</v>
      </c>
    </row>
    <row r="28" spans="1:7" ht="30" x14ac:dyDescent="0.25">
      <c r="A28" s="43" t="s">
        <v>101</v>
      </c>
      <c r="B28" s="8" t="s">
        <v>89</v>
      </c>
      <c r="C28" s="45" t="s">
        <v>26</v>
      </c>
      <c r="D28" s="45"/>
      <c r="E28" s="28">
        <v>17160</v>
      </c>
    </row>
    <row r="29" spans="1:7" ht="30" x14ac:dyDescent="0.25">
      <c r="A29" s="43" t="s">
        <v>91</v>
      </c>
      <c r="B29" s="8" t="s">
        <v>99</v>
      </c>
      <c r="C29" s="45" t="s">
        <v>49</v>
      </c>
      <c r="D29" s="45">
        <v>20</v>
      </c>
      <c r="E29" s="28">
        <f>D29*286.24</f>
        <v>5724.8</v>
      </c>
    </row>
    <row r="30" spans="1:7" s="42" customFormat="1" ht="30" x14ac:dyDescent="0.25">
      <c r="A30" s="49" t="s">
        <v>92</v>
      </c>
      <c r="B30" s="50" t="s">
        <v>99</v>
      </c>
      <c r="C30" s="3" t="s">
        <v>49</v>
      </c>
      <c r="D30" s="51">
        <v>4</v>
      </c>
      <c r="E30" s="28">
        <f t="shared" ref="E30:E36" si="0">D30*286.24</f>
        <v>1144.96</v>
      </c>
    </row>
    <row r="31" spans="1:7" ht="30" x14ac:dyDescent="0.25">
      <c r="A31" s="6" t="s">
        <v>93</v>
      </c>
      <c r="B31" s="50" t="s">
        <v>99</v>
      </c>
      <c r="C31" s="3" t="s">
        <v>49</v>
      </c>
      <c r="D31" s="3">
        <v>0.5</v>
      </c>
      <c r="E31" s="28">
        <f t="shared" si="0"/>
        <v>143.12</v>
      </c>
    </row>
    <row r="32" spans="1:7" ht="30" x14ac:dyDescent="0.25">
      <c r="A32" s="6" t="s">
        <v>94</v>
      </c>
      <c r="B32" s="50" t="s">
        <v>100</v>
      </c>
      <c r="C32" s="3" t="s">
        <v>49</v>
      </c>
      <c r="D32" s="3">
        <v>2</v>
      </c>
      <c r="E32" s="28">
        <f t="shared" si="0"/>
        <v>572.48</v>
      </c>
    </row>
    <row r="33" spans="1:6" x14ac:dyDescent="0.25">
      <c r="A33" s="30" t="s">
        <v>95</v>
      </c>
      <c r="B33" s="50" t="s">
        <v>100</v>
      </c>
      <c r="C33" s="3" t="s">
        <v>49</v>
      </c>
      <c r="D33" s="3">
        <v>18</v>
      </c>
      <c r="E33" s="28">
        <f t="shared" si="0"/>
        <v>5152.32</v>
      </c>
    </row>
    <row r="34" spans="1:6" ht="30" x14ac:dyDescent="0.25">
      <c r="A34" s="6" t="s">
        <v>96</v>
      </c>
      <c r="B34" s="50" t="s">
        <v>100</v>
      </c>
      <c r="C34" s="3" t="s">
        <v>49</v>
      </c>
      <c r="D34" s="3">
        <v>14</v>
      </c>
      <c r="E34" s="28">
        <f t="shared" si="0"/>
        <v>4007.36</v>
      </c>
    </row>
    <row r="35" spans="1:6" x14ac:dyDescent="0.25">
      <c r="A35" s="6" t="s">
        <v>97</v>
      </c>
      <c r="B35" s="50" t="s">
        <v>100</v>
      </c>
      <c r="C35" s="3" t="s">
        <v>49</v>
      </c>
      <c r="D35" s="3">
        <v>4</v>
      </c>
      <c r="E35" s="28">
        <f t="shared" si="0"/>
        <v>1144.96</v>
      </c>
    </row>
    <row r="36" spans="1:6" ht="30" x14ac:dyDescent="0.25">
      <c r="A36" s="6" t="s">
        <v>94</v>
      </c>
      <c r="B36" s="39" t="s">
        <v>100</v>
      </c>
      <c r="C36" s="45" t="s">
        <v>49</v>
      </c>
      <c r="D36" s="3">
        <v>2</v>
      </c>
      <c r="E36" s="28">
        <f t="shared" si="0"/>
        <v>572.48</v>
      </c>
    </row>
    <row r="37" spans="1:6" ht="30" x14ac:dyDescent="0.25">
      <c r="A37" s="6" t="s">
        <v>98</v>
      </c>
      <c r="B37" s="39" t="s">
        <v>100</v>
      </c>
      <c r="C37" s="45" t="s">
        <v>49</v>
      </c>
      <c r="D37" s="3">
        <v>4</v>
      </c>
      <c r="E37" s="28">
        <f>D37*286.24</f>
        <v>1144.96</v>
      </c>
    </row>
    <row r="38" spans="1:6" x14ac:dyDescent="0.25">
      <c r="A38" s="6" t="s">
        <v>103</v>
      </c>
      <c r="B38" s="39" t="s">
        <v>102</v>
      </c>
      <c r="C38" s="45" t="s">
        <v>26</v>
      </c>
      <c r="D38" s="3"/>
      <c r="E38" s="28">
        <v>144604</v>
      </c>
    </row>
    <row r="39" spans="1:6" x14ac:dyDescent="0.25">
      <c r="A39" s="30"/>
      <c r="B39" s="31"/>
      <c r="C39" s="3"/>
      <c r="D39" s="30"/>
      <c r="E39" s="7"/>
    </row>
    <row r="40" spans="1:6" s="13" customFormat="1" ht="14.25" x14ac:dyDescent="0.2">
      <c r="A40" s="9" t="s">
        <v>24</v>
      </c>
      <c r="B40" s="10"/>
      <c r="C40" s="11"/>
      <c r="D40" s="19">
        <f>SUM(D28:D39)</f>
        <v>68.5</v>
      </c>
      <c r="E40" s="12">
        <f>SUM(E21:E39)</f>
        <v>501302.32699999999</v>
      </c>
    </row>
    <row r="41" spans="1:6" ht="34.5" customHeight="1" x14ac:dyDescent="0.25">
      <c r="A41" s="67" t="s">
        <v>104</v>
      </c>
      <c r="B41" s="67"/>
      <c r="C41" s="67"/>
      <c r="D41" s="67"/>
      <c r="E41" s="67"/>
      <c r="F41" s="22"/>
    </row>
    <row r="42" spans="1:6" ht="29.25" customHeight="1" x14ac:dyDescent="0.25">
      <c r="A42" s="58" t="s">
        <v>21</v>
      </c>
      <c r="B42" s="58"/>
      <c r="C42" s="58"/>
      <c r="D42" s="58"/>
      <c r="E42" s="58"/>
    </row>
    <row r="43" spans="1:6" x14ac:dyDescent="0.25">
      <c r="A43" s="58" t="s">
        <v>20</v>
      </c>
      <c r="B43" s="58"/>
      <c r="C43" s="58"/>
      <c r="D43" s="58"/>
      <c r="E43" s="58"/>
    </row>
    <row r="44" spans="1:6" ht="32.25" customHeight="1" x14ac:dyDescent="0.25">
      <c r="A44" s="58" t="s">
        <v>27</v>
      </c>
      <c r="B44" s="58"/>
      <c r="C44" s="58"/>
      <c r="D44" s="58"/>
      <c r="E44" s="58"/>
    </row>
    <row r="45" spans="1:6" x14ac:dyDescent="0.25">
      <c r="A45" s="58" t="s">
        <v>18</v>
      </c>
      <c r="B45" s="58"/>
      <c r="C45" s="58"/>
      <c r="D45" s="58"/>
      <c r="E45" s="58"/>
    </row>
    <row r="46" spans="1:6" x14ac:dyDescent="0.25">
      <c r="A46" s="68" t="s">
        <v>5</v>
      </c>
      <c r="B46" s="68"/>
      <c r="C46" s="68"/>
      <c r="D46" s="68"/>
      <c r="E46" s="68"/>
    </row>
    <row r="47" spans="1:6" x14ac:dyDescent="0.25">
      <c r="A47" s="58" t="s">
        <v>18</v>
      </c>
      <c r="B47" s="58"/>
      <c r="C47" s="58"/>
      <c r="D47" s="58"/>
      <c r="E47" s="58"/>
    </row>
    <row r="48" spans="1:6" x14ac:dyDescent="0.25">
      <c r="A48" s="69" t="s">
        <v>51</v>
      </c>
      <c r="B48" s="69"/>
      <c r="C48" s="69"/>
      <c r="D48" s="69"/>
      <c r="E48" s="4"/>
    </row>
    <row r="49" spans="1:8" x14ac:dyDescent="0.25">
      <c r="B49" s="66" t="s">
        <v>19</v>
      </c>
      <c r="C49" s="66"/>
      <c r="D49" s="66"/>
      <c r="E49" s="5" t="s">
        <v>6</v>
      </c>
    </row>
    <row r="50" spans="1:8" x14ac:dyDescent="0.25">
      <c r="A50" s="47"/>
      <c r="B50" s="47"/>
      <c r="C50" s="47"/>
      <c r="D50" s="20"/>
      <c r="E50" s="47"/>
    </row>
    <row r="51" spans="1:8" x14ac:dyDescent="0.25">
      <c r="A51" s="69" t="s">
        <v>47</v>
      </c>
      <c r="B51" s="69"/>
      <c r="C51" s="69"/>
      <c r="D51" s="69"/>
      <c r="E51" s="4"/>
    </row>
    <row r="52" spans="1:8" x14ac:dyDescent="0.25">
      <c r="B52" s="66" t="s">
        <v>19</v>
      </c>
      <c r="C52" s="66"/>
      <c r="D52" s="66"/>
      <c r="E52" s="5" t="s">
        <v>6</v>
      </c>
    </row>
    <row r="53" spans="1:8" x14ac:dyDescent="0.25">
      <c r="A53" s="48" t="s">
        <v>90</v>
      </c>
    </row>
    <row r="54" spans="1:8" x14ac:dyDescent="0.25">
      <c r="A54" s="13" t="s">
        <v>28</v>
      </c>
    </row>
    <row r="55" spans="1:8" x14ac:dyDescent="0.25">
      <c r="A55" s="2" t="s">
        <v>32</v>
      </c>
      <c r="B55" s="14">
        <f>'2кв'!B64</f>
        <v>-124965.36800000019</v>
      </c>
    </row>
    <row r="56" spans="1:8" ht="31.5" x14ac:dyDescent="0.25">
      <c r="A56" s="23" t="s">
        <v>105</v>
      </c>
      <c r="B56" s="15"/>
      <c r="H56" s="17"/>
    </row>
    <row r="57" spans="1:8" x14ac:dyDescent="0.25">
      <c r="A57" s="2" t="s">
        <v>29</v>
      </c>
      <c r="B57" s="15">
        <v>380032.66</v>
      </c>
      <c r="D57" s="2"/>
    </row>
    <row r="58" spans="1:8" ht="31.5" x14ac:dyDescent="0.25">
      <c r="A58" s="23" t="s">
        <v>106</v>
      </c>
      <c r="B58" s="15">
        <v>104280.51</v>
      </c>
      <c r="D58" s="2"/>
    </row>
    <row r="59" spans="1:8" ht="30" x14ac:dyDescent="0.25">
      <c r="A59" s="46" t="s">
        <v>31</v>
      </c>
      <c r="B59" s="15">
        <f>E40</f>
        <v>501302.32699999999</v>
      </c>
      <c r="D59" s="2"/>
    </row>
    <row r="60" spans="1:8" x14ac:dyDescent="0.25">
      <c r="A60" s="16" t="s">
        <v>30</v>
      </c>
      <c r="B60" s="24">
        <f>B55+B57+B58-B59</f>
        <v>-141954.5250000002</v>
      </c>
    </row>
  </sheetData>
  <mergeCells count="29">
    <mergeCell ref="A47:E47"/>
    <mergeCell ref="A48:D48"/>
    <mergeCell ref="B49:D49"/>
    <mergeCell ref="A51:D51"/>
    <mergeCell ref="B52:D52"/>
    <mergeCell ref="A46:E46"/>
    <mergeCell ref="A14:E14"/>
    <mergeCell ref="A15:E15"/>
    <mergeCell ref="A16:E16"/>
    <mergeCell ref="A17:E17"/>
    <mergeCell ref="A18:E18"/>
    <mergeCell ref="A19:E19"/>
    <mergeCell ref="A41:E41"/>
    <mergeCell ref="A42:E42"/>
    <mergeCell ref="A43:E43"/>
    <mergeCell ref="A44:E44"/>
    <mergeCell ref="A45:E45"/>
    <mergeCell ref="A13:E13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42" zoomScaleSheetLayoutView="100" workbookViewId="0">
      <selection activeCell="B56" sqref="B56"/>
    </sheetView>
  </sheetViews>
  <sheetFormatPr defaultColWidth="9.140625" defaultRowHeight="15" x14ac:dyDescent="0.25"/>
  <cols>
    <col min="1" max="1" width="33.5703125" style="2" customWidth="1"/>
    <col min="2" max="2" width="18.7109375" style="2" customWidth="1"/>
    <col min="3" max="3" width="13.85546875" style="2" customWidth="1"/>
    <col min="4" max="4" width="16.140625" style="21" customWidth="1"/>
    <col min="5" max="5" width="14.140625" style="2" customWidth="1"/>
    <col min="6" max="6" width="12.7109375" style="2" bestFit="1" customWidth="1"/>
    <col min="7" max="16384" width="9.140625" style="2"/>
  </cols>
  <sheetData>
    <row r="1" spans="1:5" ht="15.75" x14ac:dyDescent="0.25">
      <c r="A1" s="54" t="s">
        <v>11</v>
      </c>
      <c r="B1" s="54"/>
      <c r="C1" s="54"/>
      <c r="D1" s="54"/>
      <c r="E1" s="54"/>
    </row>
    <row r="2" spans="1:5" ht="40.5" customHeight="1" x14ac:dyDescent="0.25">
      <c r="A2" s="55" t="s">
        <v>12</v>
      </c>
      <c r="B2" s="56"/>
      <c r="C2" s="56"/>
      <c r="D2" s="56"/>
      <c r="E2" s="56"/>
    </row>
    <row r="3" spans="1:5" x14ac:dyDescent="0.25">
      <c r="A3" s="57" t="s">
        <v>107</v>
      </c>
      <c r="B3" s="57"/>
      <c r="C3" s="57"/>
      <c r="D3" s="57"/>
      <c r="E3" s="57"/>
    </row>
    <row r="4" spans="1:5" s="1" customFormat="1" ht="15.75" x14ac:dyDescent="0.25">
      <c r="A4" s="26" t="s">
        <v>13</v>
      </c>
      <c r="B4" s="27"/>
      <c r="C4" s="27"/>
      <c r="D4" s="34"/>
      <c r="E4" s="35" t="s">
        <v>108</v>
      </c>
    </row>
    <row r="5" spans="1:5" ht="27.75" customHeight="1" x14ac:dyDescent="0.25">
      <c r="A5" s="58" t="s">
        <v>0</v>
      </c>
      <c r="B5" s="58"/>
      <c r="C5" s="58"/>
      <c r="D5" s="58"/>
      <c r="E5" s="58"/>
    </row>
    <row r="6" spans="1:5" x14ac:dyDescent="0.25">
      <c r="A6" s="59" t="s">
        <v>40</v>
      </c>
      <c r="B6" s="59"/>
      <c r="C6" s="59"/>
      <c r="D6" s="59"/>
      <c r="E6" s="59"/>
    </row>
    <row r="7" spans="1:5" x14ac:dyDescent="0.25">
      <c r="A7" s="61" t="s">
        <v>1</v>
      </c>
      <c r="B7" s="61"/>
      <c r="C7" s="61"/>
      <c r="D7" s="61"/>
      <c r="E7" s="61"/>
    </row>
    <row r="8" spans="1:5" x14ac:dyDescent="0.25">
      <c r="A8" s="62" t="s">
        <v>46</v>
      </c>
      <c r="B8" s="62"/>
      <c r="C8" s="62"/>
      <c r="D8" s="62"/>
      <c r="E8" s="62"/>
    </row>
    <row r="9" spans="1:5" ht="32.25" customHeight="1" x14ac:dyDescent="0.25">
      <c r="A9" s="63" t="s">
        <v>14</v>
      </c>
      <c r="B9" s="64"/>
      <c r="C9" s="64"/>
      <c r="D9" s="64"/>
      <c r="E9" s="64"/>
    </row>
    <row r="10" spans="1:5" ht="26.45" customHeight="1" x14ac:dyDescent="0.25">
      <c r="A10" s="58" t="s">
        <v>45</v>
      </c>
      <c r="B10" s="58"/>
      <c r="C10" s="58"/>
      <c r="D10" s="58"/>
      <c r="E10" s="58"/>
    </row>
    <row r="11" spans="1:5" ht="18.75" customHeight="1" x14ac:dyDescent="0.25">
      <c r="A11" s="61" t="s">
        <v>15</v>
      </c>
      <c r="B11" s="65"/>
      <c r="C11" s="65"/>
      <c r="D11" s="65"/>
      <c r="E11" s="65"/>
    </row>
    <row r="12" spans="1:5" x14ac:dyDescent="0.25">
      <c r="A12" s="58" t="s">
        <v>22</v>
      </c>
      <c r="B12" s="58"/>
      <c r="C12" s="58"/>
      <c r="D12" s="58"/>
      <c r="E12" s="58"/>
    </row>
    <row r="13" spans="1:5" ht="17.25" customHeight="1" x14ac:dyDescent="0.25">
      <c r="A13" s="61" t="s">
        <v>2</v>
      </c>
      <c r="B13" s="65"/>
      <c r="C13" s="65"/>
      <c r="D13" s="65"/>
      <c r="E13" s="65"/>
    </row>
    <row r="14" spans="1:5" x14ac:dyDescent="0.25">
      <c r="A14" s="58" t="s">
        <v>50</v>
      </c>
      <c r="B14" s="58"/>
      <c r="C14" s="58"/>
      <c r="D14" s="58"/>
      <c r="E14" s="58"/>
    </row>
    <row r="15" spans="1:5" ht="15.75" customHeight="1" x14ac:dyDescent="0.25">
      <c r="A15" s="61" t="s">
        <v>16</v>
      </c>
      <c r="B15" s="65"/>
      <c r="C15" s="65"/>
      <c r="D15" s="65"/>
      <c r="E15" s="65"/>
    </row>
    <row r="16" spans="1:5" ht="29.25" customHeight="1" x14ac:dyDescent="0.25">
      <c r="A16" s="58" t="s">
        <v>17</v>
      </c>
      <c r="B16" s="58"/>
      <c r="C16" s="58"/>
      <c r="D16" s="58"/>
      <c r="E16" s="58"/>
    </row>
    <row r="17" spans="1:7" ht="55.9" customHeight="1" x14ac:dyDescent="0.25">
      <c r="A17" s="58" t="s">
        <v>39</v>
      </c>
      <c r="B17" s="58"/>
      <c r="C17" s="58"/>
      <c r="D17" s="58"/>
      <c r="E17" s="58"/>
    </row>
    <row r="18" spans="1:7" ht="29.45" customHeight="1" x14ac:dyDescent="0.25">
      <c r="A18" s="60" t="s">
        <v>41</v>
      </c>
      <c r="B18" s="60"/>
      <c r="C18" s="60"/>
      <c r="D18" s="60"/>
      <c r="E18" s="60"/>
    </row>
    <row r="19" spans="1:7" x14ac:dyDescent="0.25">
      <c r="A19" s="60"/>
      <c r="B19" s="60"/>
      <c r="C19" s="60"/>
      <c r="D19" s="60"/>
      <c r="E19" s="60"/>
      <c r="F19" s="2">
        <v>3693.1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18" t="s">
        <v>9</v>
      </c>
      <c r="E20" s="3" t="s">
        <v>8</v>
      </c>
    </row>
    <row r="21" spans="1:7" ht="38.25" x14ac:dyDescent="0.25">
      <c r="A21" s="25" t="s">
        <v>35</v>
      </c>
      <c r="B21" s="8" t="s">
        <v>33</v>
      </c>
      <c r="C21" s="3" t="s">
        <v>4</v>
      </c>
      <c r="D21" s="3">
        <v>18.579999999999998</v>
      </c>
      <c r="E21" s="7">
        <f>D21*F19*G19</f>
        <v>205853.39399999997</v>
      </c>
    </row>
    <row r="22" spans="1:7" x14ac:dyDescent="0.25">
      <c r="A22" s="6" t="s">
        <v>34</v>
      </c>
      <c r="B22" s="8" t="s">
        <v>23</v>
      </c>
      <c r="C22" s="3" t="s">
        <v>4</v>
      </c>
      <c r="D22" s="3">
        <v>6.51</v>
      </c>
      <c r="E22" s="7">
        <f>D22*F19*G19</f>
        <v>72126.242999999988</v>
      </c>
    </row>
    <row r="23" spans="1:7" x14ac:dyDescent="0.25">
      <c r="A23" s="6" t="s">
        <v>42</v>
      </c>
      <c r="B23" s="8" t="s">
        <v>109</v>
      </c>
      <c r="C23" s="3" t="s">
        <v>26</v>
      </c>
      <c r="D23" s="3"/>
      <c r="E23" s="7">
        <v>0</v>
      </c>
    </row>
    <row r="24" spans="1:7" x14ac:dyDescent="0.25">
      <c r="A24" s="6" t="s">
        <v>38</v>
      </c>
      <c r="B24" s="8" t="s">
        <v>109</v>
      </c>
      <c r="C24" s="3" t="s">
        <v>26</v>
      </c>
      <c r="D24" s="3"/>
      <c r="E24" s="28">
        <v>7852.79</v>
      </c>
    </row>
    <row r="25" spans="1:7" x14ac:dyDescent="0.25">
      <c r="A25" s="6" t="s">
        <v>36</v>
      </c>
      <c r="B25" s="8" t="s">
        <v>109</v>
      </c>
      <c r="C25" s="3" t="s">
        <v>26</v>
      </c>
      <c r="D25" s="3"/>
      <c r="E25" s="28">
        <v>5182.18</v>
      </c>
    </row>
    <row r="26" spans="1:7" x14ac:dyDescent="0.25">
      <c r="A26" s="6" t="s">
        <v>37</v>
      </c>
      <c r="B26" s="8" t="s">
        <v>109</v>
      </c>
      <c r="C26" s="3" t="s">
        <v>26</v>
      </c>
      <c r="D26" s="3"/>
      <c r="E26" s="28">
        <v>4774.62</v>
      </c>
    </row>
    <row r="27" spans="1:7" x14ac:dyDescent="0.25">
      <c r="A27" s="6" t="s">
        <v>25</v>
      </c>
      <c r="B27" s="8" t="s">
        <v>109</v>
      </c>
      <c r="C27" s="3" t="s">
        <v>26</v>
      </c>
      <c r="D27" s="3"/>
      <c r="E27" s="28">
        <f>16184.91+1423.34</f>
        <v>17608.25</v>
      </c>
    </row>
    <row r="28" spans="1:7" x14ac:dyDescent="0.25">
      <c r="A28" s="25" t="s">
        <v>134</v>
      </c>
      <c r="B28" s="8" t="s">
        <v>141</v>
      </c>
      <c r="C28" s="45" t="s">
        <v>49</v>
      </c>
      <c r="D28" s="45">
        <v>8</v>
      </c>
      <c r="E28" s="28">
        <f>D28*286.24</f>
        <v>2289.92</v>
      </c>
    </row>
    <row r="29" spans="1:7" x14ac:dyDescent="0.25">
      <c r="A29" s="25" t="s">
        <v>135</v>
      </c>
      <c r="B29" s="8" t="s">
        <v>141</v>
      </c>
      <c r="C29" s="45" t="s">
        <v>49</v>
      </c>
      <c r="D29" s="45">
        <v>16</v>
      </c>
      <c r="E29" s="28">
        <f t="shared" ref="E29:E33" si="0">D29*286.24</f>
        <v>4579.84</v>
      </c>
    </row>
    <row r="30" spans="1:7" s="42" customFormat="1" x14ac:dyDescent="0.25">
      <c r="A30" s="25" t="s">
        <v>136</v>
      </c>
      <c r="B30" s="50" t="s">
        <v>142</v>
      </c>
      <c r="C30" s="3" t="s">
        <v>49</v>
      </c>
      <c r="D30" s="51">
        <v>4</v>
      </c>
      <c r="E30" s="28">
        <f t="shared" si="0"/>
        <v>1144.96</v>
      </c>
    </row>
    <row r="31" spans="1:7" ht="30" x14ac:dyDescent="0.25">
      <c r="A31" s="25" t="s">
        <v>137</v>
      </c>
      <c r="B31" s="50" t="s">
        <v>142</v>
      </c>
      <c r="C31" s="3" t="s">
        <v>49</v>
      </c>
      <c r="D31" s="3">
        <v>38</v>
      </c>
      <c r="E31" s="28">
        <f t="shared" si="0"/>
        <v>10877.12</v>
      </c>
    </row>
    <row r="32" spans="1:7" ht="30" x14ac:dyDescent="0.25">
      <c r="A32" s="25" t="s">
        <v>138</v>
      </c>
      <c r="B32" s="50" t="s">
        <v>143</v>
      </c>
      <c r="C32" s="3" t="s">
        <v>49</v>
      </c>
      <c r="D32" s="3">
        <v>10.5</v>
      </c>
      <c r="E32" s="28">
        <f t="shared" si="0"/>
        <v>3005.52</v>
      </c>
    </row>
    <row r="33" spans="1:6" ht="30" x14ac:dyDescent="0.25">
      <c r="A33" s="25" t="s">
        <v>139</v>
      </c>
      <c r="B33" s="50" t="s">
        <v>143</v>
      </c>
      <c r="C33" s="3" t="s">
        <v>49</v>
      </c>
      <c r="D33" s="3">
        <v>16</v>
      </c>
      <c r="E33" s="28">
        <f t="shared" si="0"/>
        <v>4579.84</v>
      </c>
    </row>
    <row r="34" spans="1:6" x14ac:dyDescent="0.25">
      <c r="A34" s="25" t="s">
        <v>140</v>
      </c>
      <c r="B34" s="50" t="s">
        <v>143</v>
      </c>
      <c r="C34" s="3" t="s">
        <v>26</v>
      </c>
      <c r="D34" s="3"/>
      <c r="E34" s="28">
        <v>23743.86</v>
      </c>
    </row>
    <row r="35" spans="1:6" x14ac:dyDescent="0.25">
      <c r="A35" s="30"/>
      <c r="B35" s="31"/>
      <c r="C35" s="3"/>
      <c r="D35" s="30"/>
      <c r="E35" s="7"/>
    </row>
    <row r="36" spans="1:6" s="13" customFormat="1" ht="14.25" x14ac:dyDescent="0.2">
      <c r="A36" s="9" t="s">
        <v>24</v>
      </c>
      <c r="B36" s="10"/>
      <c r="C36" s="11"/>
      <c r="D36" s="19">
        <f>SUM(D28:D35)</f>
        <v>92.5</v>
      </c>
      <c r="E36" s="12">
        <f>SUM(E21:E35)</f>
        <v>363618.53700000001</v>
      </c>
    </row>
    <row r="37" spans="1:6" ht="34.5" customHeight="1" x14ac:dyDescent="0.25">
      <c r="A37" s="67" t="s">
        <v>144</v>
      </c>
      <c r="B37" s="67"/>
      <c r="C37" s="67"/>
      <c r="D37" s="67"/>
      <c r="E37" s="67"/>
      <c r="F37" s="22"/>
    </row>
    <row r="38" spans="1:6" ht="29.25" customHeight="1" x14ac:dyDescent="0.25">
      <c r="A38" s="58" t="s">
        <v>21</v>
      </c>
      <c r="B38" s="58"/>
      <c r="C38" s="58"/>
      <c r="D38" s="58"/>
      <c r="E38" s="58"/>
    </row>
    <row r="39" spans="1:6" x14ac:dyDescent="0.25">
      <c r="A39" s="58" t="s">
        <v>20</v>
      </c>
      <c r="B39" s="58"/>
      <c r="C39" s="58"/>
      <c r="D39" s="58"/>
      <c r="E39" s="58"/>
    </row>
    <row r="40" spans="1:6" ht="32.25" customHeight="1" x14ac:dyDescent="0.25">
      <c r="A40" s="58" t="s">
        <v>27</v>
      </c>
      <c r="B40" s="58"/>
      <c r="C40" s="58"/>
      <c r="D40" s="58"/>
      <c r="E40" s="58"/>
    </row>
    <row r="41" spans="1:6" x14ac:dyDescent="0.25">
      <c r="A41" s="58" t="s">
        <v>18</v>
      </c>
      <c r="B41" s="58"/>
      <c r="C41" s="58"/>
      <c r="D41" s="58"/>
      <c r="E41" s="58"/>
    </row>
    <row r="42" spans="1:6" x14ac:dyDescent="0.25">
      <c r="A42" s="68" t="s">
        <v>5</v>
      </c>
      <c r="B42" s="68"/>
      <c r="C42" s="68"/>
      <c r="D42" s="68"/>
      <c r="E42" s="68"/>
    </row>
    <row r="43" spans="1:6" x14ac:dyDescent="0.25">
      <c r="A43" s="58" t="s">
        <v>18</v>
      </c>
      <c r="B43" s="58"/>
      <c r="C43" s="58"/>
      <c r="D43" s="58"/>
      <c r="E43" s="58"/>
    </row>
    <row r="44" spans="1:6" x14ac:dyDescent="0.25">
      <c r="A44" s="69" t="s">
        <v>51</v>
      </c>
      <c r="B44" s="69"/>
      <c r="C44" s="69"/>
      <c r="D44" s="69"/>
      <c r="E44" s="4"/>
    </row>
    <row r="45" spans="1:6" x14ac:dyDescent="0.25">
      <c r="B45" s="66" t="s">
        <v>19</v>
      </c>
      <c r="C45" s="66"/>
      <c r="D45" s="66"/>
      <c r="E45" s="5" t="s">
        <v>6</v>
      </c>
    </row>
    <row r="46" spans="1:6" x14ac:dyDescent="0.25">
      <c r="A46" s="53"/>
      <c r="B46" s="53"/>
      <c r="C46" s="53"/>
      <c r="D46" s="20"/>
      <c r="E46" s="53"/>
    </row>
    <row r="47" spans="1:6" x14ac:dyDescent="0.25">
      <c r="A47" s="69" t="s">
        <v>47</v>
      </c>
      <c r="B47" s="69"/>
      <c r="C47" s="69"/>
      <c r="D47" s="69"/>
      <c r="E47" s="4"/>
    </row>
    <row r="48" spans="1:6" x14ac:dyDescent="0.25">
      <c r="B48" s="66" t="s">
        <v>19</v>
      </c>
      <c r="C48" s="66"/>
      <c r="D48" s="66"/>
      <c r="E48" s="5" t="s">
        <v>6</v>
      </c>
    </row>
    <row r="49" spans="1:8" x14ac:dyDescent="0.25">
      <c r="A49" s="48" t="s">
        <v>90</v>
      </c>
    </row>
    <row r="50" spans="1:8" x14ac:dyDescent="0.25">
      <c r="A50" s="13" t="s">
        <v>28</v>
      </c>
    </row>
    <row r="51" spans="1:8" x14ac:dyDescent="0.25">
      <c r="A51" s="2" t="s">
        <v>32</v>
      </c>
      <c r="B51" s="14">
        <f>'3кв'!B60</f>
        <v>-141954.5250000002</v>
      </c>
    </row>
    <row r="52" spans="1:8" x14ac:dyDescent="0.25">
      <c r="A52" s="2" t="s">
        <v>145</v>
      </c>
      <c r="B52" s="15"/>
      <c r="H52" s="17"/>
    </row>
    <row r="53" spans="1:8" x14ac:dyDescent="0.25">
      <c r="A53" s="2" t="s">
        <v>29</v>
      </c>
      <c r="B53" s="15">
        <v>383239.25</v>
      </c>
      <c r="D53" s="2"/>
    </row>
    <row r="54" spans="1:8" ht="31.5" x14ac:dyDescent="0.25">
      <c r="A54" s="23" t="s">
        <v>106</v>
      </c>
      <c r="B54" s="15">
        <v>2709.58</v>
      </c>
      <c r="D54" s="2"/>
    </row>
    <row r="55" spans="1:8" ht="30" x14ac:dyDescent="0.25">
      <c r="A55" s="52" t="s">
        <v>31</v>
      </c>
      <c r="B55" s="15">
        <f>E36</f>
        <v>363618.53700000001</v>
      </c>
      <c r="D55" s="2"/>
    </row>
    <row r="56" spans="1:8" x14ac:dyDescent="0.25">
      <c r="A56" s="16" t="s">
        <v>30</v>
      </c>
      <c r="B56" s="24">
        <f>B51+B53+B54-B55</f>
        <v>-119624.23200000022</v>
      </c>
    </row>
  </sheetData>
  <mergeCells count="29">
    <mergeCell ref="A43:E43"/>
    <mergeCell ref="A44:D44"/>
    <mergeCell ref="B45:D45"/>
    <mergeCell ref="A47:D47"/>
    <mergeCell ref="B48:D48"/>
    <mergeCell ref="A37:E37"/>
    <mergeCell ref="A38:E38"/>
    <mergeCell ref="A39:E39"/>
    <mergeCell ref="A40:E40"/>
    <mergeCell ref="A41:E41"/>
    <mergeCell ref="A42:E42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5:E5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view="pageBreakPreview" topLeftCell="A34" zoomScaleSheetLayoutView="100" workbookViewId="0">
      <selection activeCell="B53" sqref="B53"/>
    </sheetView>
  </sheetViews>
  <sheetFormatPr defaultRowHeight="15.75" x14ac:dyDescent="0.25"/>
  <cols>
    <col min="1" max="1" width="10.5703125" style="72" customWidth="1"/>
    <col min="2" max="2" width="63.28515625" style="72" customWidth="1"/>
    <col min="3" max="3" width="16.140625" style="72" customWidth="1"/>
    <col min="4" max="4" width="11.85546875" style="72" customWidth="1"/>
    <col min="5" max="5" width="14.7109375" style="72" customWidth="1"/>
    <col min="6" max="6" width="12.42578125" style="72" customWidth="1"/>
    <col min="7" max="7" width="12" style="72" customWidth="1"/>
    <col min="8" max="8" width="13.5703125" style="72" customWidth="1"/>
    <col min="9" max="16384" width="9.140625" style="72"/>
  </cols>
  <sheetData>
    <row r="1" spans="1:4" x14ac:dyDescent="0.25">
      <c r="A1" s="70" t="s">
        <v>110</v>
      </c>
      <c r="B1" s="70"/>
      <c r="C1" s="70"/>
      <c r="D1" s="71"/>
    </row>
    <row r="2" spans="1:4" x14ac:dyDescent="0.25">
      <c r="A2" s="73" t="s">
        <v>111</v>
      </c>
      <c r="B2" s="73"/>
      <c r="C2" s="73"/>
      <c r="D2" s="74"/>
    </row>
    <row r="3" spans="1:4" x14ac:dyDescent="0.25">
      <c r="A3" s="73" t="s">
        <v>112</v>
      </c>
      <c r="B3" s="73"/>
      <c r="C3" s="73"/>
      <c r="D3" s="74"/>
    </row>
    <row r="4" spans="1:4" x14ac:dyDescent="0.25">
      <c r="A4" s="70" t="s">
        <v>146</v>
      </c>
      <c r="B4" s="70"/>
      <c r="C4" s="70"/>
      <c r="D4" s="71"/>
    </row>
    <row r="5" spans="1:4" x14ac:dyDescent="0.25">
      <c r="A5" s="75"/>
      <c r="B5" s="75"/>
      <c r="C5" s="75"/>
      <c r="D5" s="1"/>
    </row>
    <row r="6" spans="1:4" x14ac:dyDescent="0.25">
      <c r="A6" s="74"/>
      <c r="B6" s="76" t="s">
        <v>113</v>
      </c>
      <c r="C6" s="77">
        <f>'1кв'!B48</f>
        <v>85951.08</v>
      </c>
      <c r="D6" s="78"/>
    </row>
    <row r="7" spans="1:4" x14ac:dyDescent="0.25">
      <c r="A7" s="79" t="s">
        <v>114</v>
      </c>
      <c r="B7" s="76" t="s">
        <v>147</v>
      </c>
      <c r="C7" s="77"/>
      <c r="D7" s="78"/>
    </row>
    <row r="8" spans="1:4" x14ac:dyDescent="0.25">
      <c r="A8" s="74"/>
      <c r="B8" s="80" t="s">
        <v>115</v>
      </c>
      <c r="C8" s="77"/>
      <c r="D8" s="78"/>
    </row>
    <row r="9" spans="1:4" x14ac:dyDescent="0.25">
      <c r="A9" s="74"/>
      <c r="B9" s="81" t="s">
        <v>148</v>
      </c>
      <c r="C9" s="77"/>
      <c r="D9" s="78"/>
    </row>
    <row r="10" spans="1:4" x14ac:dyDescent="0.25">
      <c r="A10" s="74"/>
      <c r="B10" s="81" t="s">
        <v>149</v>
      </c>
      <c r="C10" s="77"/>
      <c r="D10" s="78"/>
    </row>
    <row r="11" spans="1:4" x14ac:dyDescent="0.25">
      <c r="A11" s="74"/>
      <c r="B11" s="81" t="s">
        <v>150</v>
      </c>
      <c r="C11" s="77"/>
      <c r="D11" s="78"/>
    </row>
    <row r="12" spans="1:4" x14ac:dyDescent="0.25">
      <c r="B12" s="82" t="s">
        <v>116</v>
      </c>
      <c r="C12" s="83">
        <f>'1кв'!B50+'2кв'!B60+'3кв'!B57+'4кв'!B53</f>
        <v>1465737.14</v>
      </c>
      <c r="D12" s="84"/>
    </row>
    <row r="13" spans="1:4" x14ac:dyDescent="0.25">
      <c r="B13" s="81" t="s">
        <v>151</v>
      </c>
      <c r="C13" s="83">
        <f>'1кв'!B51+'2кв'!B61</f>
        <v>58498.71</v>
      </c>
      <c r="D13" s="84"/>
    </row>
    <row r="14" spans="1:4" x14ac:dyDescent="0.25">
      <c r="B14" s="81" t="s">
        <v>152</v>
      </c>
      <c r="C14" s="83">
        <f>'3кв'!B58+'4кв'!B54</f>
        <v>106990.09</v>
      </c>
      <c r="D14" s="84"/>
    </row>
    <row r="15" spans="1:4" x14ac:dyDescent="0.25">
      <c r="A15" s="85"/>
      <c r="B15" s="82" t="s">
        <v>117</v>
      </c>
      <c r="C15" s="86">
        <f>SUM(C12:C14)</f>
        <v>1631225.94</v>
      </c>
      <c r="D15" s="78"/>
    </row>
    <row r="16" spans="1:4" x14ac:dyDescent="0.25">
      <c r="A16" s="1"/>
      <c r="B16" s="87"/>
      <c r="C16" s="87"/>
      <c r="D16" s="88"/>
    </row>
    <row r="17" spans="1:5" ht="17.25" customHeight="1" x14ac:dyDescent="0.25">
      <c r="A17" s="89" t="s">
        <v>118</v>
      </c>
      <c r="B17" s="90" t="s">
        <v>119</v>
      </c>
      <c r="C17" s="83">
        <f>'1кв'!E21+'2кв'!E21+'3кв'!E21+'4кв'!E21</f>
        <v>787518.79799999995</v>
      </c>
      <c r="D17" s="88"/>
    </row>
    <row r="18" spans="1:5" ht="15" customHeight="1" x14ac:dyDescent="0.25">
      <c r="A18" s="89"/>
      <c r="B18" s="91" t="s">
        <v>34</v>
      </c>
      <c r="C18" s="83">
        <f>'1кв'!E22+'2кв'!E22+'3кв'!E22+'4кв'!E22</f>
        <v>278613.59399999998</v>
      </c>
      <c r="D18" s="88"/>
    </row>
    <row r="19" spans="1:5" x14ac:dyDescent="0.25">
      <c r="A19" s="89"/>
      <c r="B19" s="91" t="s">
        <v>120</v>
      </c>
      <c r="C19" s="83">
        <f>'1кв'!E23+'2кв'!E23+'3кв'!E23+'4кв'!E23</f>
        <v>0</v>
      </c>
      <c r="D19" s="88"/>
    </row>
    <row r="20" spans="1:5" x14ac:dyDescent="0.25">
      <c r="A20" s="89"/>
      <c r="B20" s="81" t="s">
        <v>38</v>
      </c>
      <c r="C20" s="83">
        <f>'1кв'!E24+'2кв'!E24+'3кв'!E24+'4кв'!E24</f>
        <v>45866.68</v>
      </c>
      <c r="D20" s="88"/>
    </row>
    <row r="21" spans="1:5" x14ac:dyDescent="0.25">
      <c r="A21" s="89"/>
      <c r="B21" s="81" t="s">
        <v>36</v>
      </c>
      <c r="C21" s="83">
        <f>'1кв'!E25+'2кв'!E25+'3кв'!E25+'4кв'!E25</f>
        <v>29765.29</v>
      </c>
      <c r="D21" s="88"/>
    </row>
    <row r="22" spans="1:5" x14ac:dyDescent="0.25">
      <c r="A22" s="89"/>
      <c r="B22" s="81" t="s">
        <v>37</v>
      </c>
      <c r="C22" s="83">
        <f>'1кв'!E26+'2кв'!E26+'3кв'!E26+'4кв'!E26</f>
        <v>16043.509999999998</v>
      </c>
      <c r="D22" s="88"/>
    </row>
    <row r="23" spans="1:5" x14ac:dyDescent="0.25">
      <c r="A23" s="1"/>
      <c r="B23" s="81" t="s">
        <v>25</v>
      </c>
      <c r="C23" s="83">
        <f>'1кв'!E27+'2кв'!E27+'3кв'!E27+'4кв'!E27</f>
        <v>56179.89</v>
      </c>
      <c r="D23" s="88"/>
      <c r="E23" s="92"/>
    </row>
    <row r="24" spans="1:5" x14ac:dyDescent="0.25">
      <c r="A24" s="89"/>
      <c r="B24" s="93" t="s">
        <v>153</v>
      </c>
      <c r="C24" s="94">
        <f>'1кв'!E29+'2кв'!E32+'2кв'!E33+'2кв'!E34+'2кв'!E35+'2кв'!E36+'2кв'!E37+'2кв'!E38+'2кв'!E39+'2кв'!E40+'2кв'!E41+'3кв'!E29+'3кв'!E30+'3кв'!E31+'3кв'!E32+'3кв'!E33+'3кв'!E34+'3кв'!E35+'3кв'!E36+'3кв'!E37+'4кв'!E28+'4кв'!E29+'4кв'!E30+'4кв'!E31+'4кв'!E32+'4кв'!E33</f>
        <v>76252.760000000009</v>
      </c>
      <c r="D24" s="88"/>
    </row>
    <row r="25" spans="1:5" x14ac:dyDescent="0.25">
      <c r="A25" s="89"/>
      <c r="B25" s="80" t="s">
        <v>121</v>
      </c>
      <c r="C25" s="94">
        <f>SUM(C27:C37)</f>
        <v>546560.7300000001</v>
      </c>
      <c r="D25" s="88"/>
    </row>
    <row r="26" spans="1:5" x14ac:dyDescent="0.25">
      <c r="A26" s="89"/>
      <c r="B26" s="80" t="s">
        <v>115</v>
      </c>
      <c r="C26" s="94"/>
      <c r="D26" s="88"/>
    </row>
    <row r="27" spans="1:5" ht="31.5" x14ac:dyDescent="0.25">
      <c r="A27" s="89"/>
      <c r="B27" s="95" t="s">
        <v>122</v>
      </c>
      <c r="C27" s="96">
        <f>'1кв'!E28</f>
        <v>3123</v>
      </c>
      <c r="D27" s="88"/>
    </row>
    <row r="28" spans="1:5" x14ac:dyDescent="0.25">
      <c r="A28" s="89"/>
      <c r="B28" s="95" t="s">
        <v>154</v>
      </c>
      <c r="C28" s="96">
        <f>'1кв'!E30</f>
        <v>58556.69</v>
      </c>
      <c r="D28" s="88"/>
    </row>
    <row r="29" spans="1:5" x14ac:dyDescent="0.25">
      <c r="A29" s="89"/>
      <c r="B29" s="95" t="s">
        <v>155</v>
      </c>
      <c r="C29" s="96">
        <f>'1кв'!E31</f>
        <v>144913.56</v>
      </c>
      <c r="D29" s="88"/>
    </row>
    <row r="30" spans="1:5" x14ac:dyDescent="0.25">
      <c r="A30" s="89"/>
      <c r="B30" s="95" t="s">
        <v>156</v>
      </c>
      <c r="C30" s="96">
        <f>'2кв'!E28</f>
        <v>6700</v>
      </c>
      <c r="D30" s="88"/>
    </row>
    <row r="31" spans="1:5" x14ac:dyDescent="0.25">
      <c r="A31" s="89"/>
      <c r="B31" s="95" t="s">
        <v>157</v>
      </c>
      <c r="C31" s="96">
        <f>'2кв'!E29</f>
        <v>5574.51</v>
      </c>
      <c r="D31" s="88"/>
    </row>
    <row r="32" spans="1:5" x14ac:dyDescent="0.25">
      <c r="A32" s="89"/>
      <c r="B32" s="95" t="s">
        <v>158</v>
      </c>
      <c r="C32" s="96">
        <f>'2кв'!E30</f>
        <v>106770.15</v>
      </c>
      <c r="D32" s="88"/>
    </row>
    <row r="33" spans="1:5" x14ac:dyDescent="0.25">
      <c r="A33" s="89"/>
      <c r="B33" s="95" t="s">
        <v>159</v>
      </c>
      <c r="C33" s="96">
        <f>'2кв'!E31</f>
        <v>35414.959999999999</v>
      </c>
      <c r="D33" s="88"/>
    </row>
    <row r="34" spans="1:5" x14ac:dyDescent="0.25">
      <c r="A34" s="89"/>
      <c r="B34" s="95" t="s">
        <v>160</v>
      </c>
      <c r="C34" s="96">
        <f>'3кв'!E28</f>
        <v>17160</v>
      </c>
      <c r="D34" s="88"/>
    </row>
    <row r="35" spans="1:5" x14ac:dyDescent="0.25">
      <c r="A35" s="89"/>
      <c r="B35" s="95" t="s">
        <v>161</v>
      </c>
      <c r="C35" s="96">
        <f>'3кв'!E38</f>
        <v>144604</v>
      </c>
      <c r="D35" s="88"/>
    </row>
    <row r="36" spans="1:5" x14ac:dyDescent="0.25">
      <c r="A36" s="89"/>
      <c r="B36" s="95" t="s">
        <v>162</v>
      </c>
      <c r="C36" s="96">
        <f>'4кв'!E34</f>
        <v>23743.86</v>
      </c>
      <c r="D36" s="88"/>
    </row>
    <row r="37" spans="1:5" x14ac:dyDescent="0.25">
      <c r="A37" s="89"/>
      <c r="B37" s="95"/>
      <c r="C37" s="96"/>
      <c r="D37" s="88"/>
    </row>
    <row r="38" spans="1:5" x14ac:dyDescent="0.25">
      <c r="A38" s="1"/>
      <c r="B38" s="98" t="s">
        <v>123</v>
      </c>
      <c r="C38" s="97">
        <f>SUM(C17:C25)</f>
        <v>1836801.2519999999</v>
      </c>
      <c r="D38" s="88"/>
      <c r="E38" s="92"/>
    </row>
    <row r="39" spans="1:5" x14ac:dyDescent="0.25">
      <c r="A39" s="1"/>
      <c r="B39" s="98" t="s">
        <v>124</v>
      </c>
      <c r="C39" s="99">
        <f>C6+C15-C38</f>
        <v>-119624.23199999984</v>
      </c>
      <c r="D39" s="88"/>
    </row>
    <row r="40" spans="1:5" x14ac:dyDescent="0.25">
      <c r="A40" s="1"/>
      <c r="B40" s="79"/>
      <c r="C40" s="79"/>
      <c r="D40" s="88"/>
    </row>
    <row r="41" spans="1:5" x14ac:dyDescent="0.25">
      <c r="A41" s="1"/>
      <c r="B41" s="100" t="s">
        <v>125</v>
      </c>
      <c r="C41" s="100"/>
      <c r="D41" s="88"/>
    </row>
    <row r="42" spans="1:5" x14ac:dyDescent="0.25">
      <c r="A42" s="1"/>
      <c r="B42" s="100" t="s">
        <v>126</v>
      </c>
      <c r="C42" s="101">
        <v>115194.92</v>
      </c>
      <c r="D42" s="88"/>
    </row>
    <row r="43" spans="1:5" x14ac:dyDescent="0.25">
      <c r="A43" s="1"/>
      <c r="B43" s="102" t="s">
        <v>127</v>
      </c>
      <c r="C43" s="103">
        <v>141106.07</v>
      </c>
      <c r="D43" s="88"/>
    </row>
    <row r="44" spans="1:5" x14ac:dyDescent="0.25">
      <c r="A44" s="1"/>
      <c r="B44" s="100" t="s">
        <v>128</v>
      </c>
      <c r="C44" s="104">
        <f>C43-C42</f>
        <v>25911.150000000009</v>
      </c>
      <c r="D44" s="88"/>
    </row>
    <row r="45" spans="1:5" x14ac:dyDescent="0.25">
      <c r="A45" s="1"/>
      <c r="B45" s="79"/>
      <c r="C45" s="79"/>
      <c r="D45" s="88"/>
    </row>
    <row r="46" spans="1:5" x14ac:dyDescent="0.25">
      <c r="A46" s="1" t="s">
        <v>129</v>
      </c>
      <c r="B46" s="79" t="s">
        <v>130</v>
      </c>
      <c r="C46" s="79"/>
      <c r="D46" s="88"/>
    </row>
    <row r="47" spans="1:5" x14ac:dyDescent="0.25">
      <c r="A47" s="1"/>
      <c r="B47" s="79" t="s">
        <v>131</v>
      </c>
      <c r="C47" s="79"/>
      <c r="D47" s="88"/>
    </row>
    <row r="48" spans="1:5" x14ac:dyDescent="0.25">
      <c r="A48" s="1"/>
      <c r="B48" s="79" t="s">
        <v>132</v>
      </c>
      <c r="C48" s="79"/>
      <c r="D48" s="88"/>
    </row>
    <row r="49" spans="1:4" x14ac:dyDescent="0.25">
      <c r="A49" s="1"/>
      <c r="B49" s="79"/>
      <c r="C49" s="79"/>
      <c r="D49" s="88"/>
    </row>
    <row r="50" spans="1:4" x14ac:dyDescent="0.25">
      <c r="A50" s="1"/>
      <c r="B50" s="79" t="s">
        <v>133</v>
      </c>
      <c r="C50" s="79"/>
      <c r="D50" s="88"/>
    </row>
    <row r="51" spans="1:4" x14ac:dyDescent="0.25">
      <c r="A51" s="1"/>
      <c r="B51" s="79"/>
      <c r="C51" s="79"/>
      <c r="D51" s="88"/>
    </row>
    <row r="52" spans="1:4" x14ac:dyDescent="0.25">
      <c r="A52" s="1"/>
      <c r="B52" s="79"/>
      <c r="C52" s="79"/>
      <c r="D52" s="88"/>
    </row>
  </sheetData>
  <mergeCells count="6">
    <mergeCell ref="A1:C1"/>
    <mergeCell ref="A2:C2"/>
    <mergeCell ref="A3:C3"/>
    <mergeCell ref="A4:C4"/>
    <mergeCell ref="A5:C5"/>
    <mergeCell ref="B16:C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2025-02-26T11:39:18Z</dcterms:modified>
</cp:coreProperties>
</file>